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1 февраля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166" i="1" l="1"/>
  <c r="H165" i="1"/>
  <c r="F164" i="1"/>
  <c r="D164" i="1"/>
  <c r="H164" i="1" s="1"/>
  <c r="H163" i="1"/>
  <c r="H162" i="1"/>
  <c r="H161" i="1"/>
  <c r="H160" i="1"/>
  <c r="H159" i="1"/>
  <c r="H158" i="1"/>
  <c r="H157" i="1"/>
  <c r="F157" i="1"/>
  <c r="D157" i="1"/>
  <c r="C157" i="1"/>
  <c r="H156" i="1"/>
  <c r="G156" i="1"/>
  <c r="H155" i="1"/>
  <c r="H154" i="1"/>
  <c r="H153" i="1"/>
  <c r="H152" i="1"/>
  <c r="H151" i="1"/>
  <c r="H150" i="1"/>
  <c r="H149" i="1"/>
  <c r="H148" i="1"/>
  <c r="H147" i="1"/>
  <c r="F146" i="1"/>
  <c r="F145" i="1" s="1"/>
  <c r="D146" i="1"/>
  <c r="H146" i="1" s="1"/>
  <c r="E145" i="1"/>
  <c r="D145" i="1"/>
  <c r="G145" i="1" s="1"/>
  <c r="C145" i="1"/>
  <c r="H144" i="1"/>
  <c r="G144" i="1"/>
  <c r="F143" i="1"/>
  <c r="E143" i="1"/>
  <c r="E115" i="1" s="1"/>
  <c r="D143" i="1"/>
  <c r="G143" i="1" s="1"/>
  <c r="C143" i="1"/>
  <c r="H142" i="1"/>
  <c r="H141" i="1"/>
  <c r="G141" i="1"/>
  <c r="H140" i="1"/>
  <c r="G140" i="1"/>
  <c r="H139" i="1"/>
  <c r="G139" i="1"/>
  <c r="H138" i="1"/>
  <c r="H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H129" i="1"/>
  <c r="H128" i="1"/>
  <c r="H127" i="1"/>
  <c r="G127" i="1"/>
  <c r="H126" i="1"/>
  <c r="H125" i="1"/>
  <c r="H124" i="1"/>
  <c r="G124" i="1"/>
  <c r="H123" i="1"/>
  <c r="G123" i="1"/>
  <c r="H122" i="1"/>
  <c r="G122" i="1"/>
  <c r="H121" i="1"/>
  <c r="G121" i="1"/>
  <c r="H120" i="1"/>
  <c r="G120" i="1"/>
  <c r="H119" i="1"/>
  <c r="H118" i="1"/>
  <c r="G118" i="1"/>
  <c r="H117" i="1"/>
  <c r="G117" i="1"/>
  <c r="F116" i="1"/>
  <c r="F115" i="1" s="1"/>
  <c r="E116" i="1"/>
  <c r="D116" i="1"/>
  <c r="H116" i="1" s="1"/>
  <c r="C116" i="1"/>
  <c r="C115" i="1" s="1"/>
  <c r="C90" i="1" s="1"/>
  <c r="C89" i="1" s="1"/>
  <c r="D115" i="1"/>
  <c r="D90" i="1" s="1"/>
  <c r="H114" i="1"/>
  <c r="H113" i="1"/>
  <c r="H112" i="1"/>
  <c r="H111" i="1"/>
  <c r="G111" i="1"/>
  <c r="H109" i="1"/>
  <c r="G109" i="1"/>
  <c r="H108" i="1"/>
  <c r="G108" i="1"/>
  <c r="H107" i="1"/>
  <c r="G107" i="1"/>
  <c r="F106" i="1"/>
  <c r="F94" i="1" s="1"/>
  <c r="E106" i="1"/>
  <c r="E94" i="1" s="1"/>
  <c r="D106" i="1"/>
  <c r="G106" i="1" s="1"/>
  <c r="C106" i="1"/>
  <c r="H105" i="1"/>
  <c r="G105" i="1"/>
  <c r="H104" i="1"/>
  <c r="G104" i="1"/>
  <c r="H103" i="1"/>
  <c r="G103" i="1"/>
  <c r="H102" i="1"/>
  <c r="G102" i="1"/>
  <c r="H101" i="1"/>
  <c r="H100" i="1"/>
  <c r="G100" i="1"/>
  <c r="H99" i="1"/>
  <c r="H98" i="1"/>
  <c r="H97" i="1"/>
  <c r="H96" i="1"/>
  <c r="H95" i="1"/>
  <c r="D94" i="1"/>
  <c r="H94" i="1" s="1"/>
  <c r="C94" i="1"/>
  <c r="G94" i="1" s="1"/>
  <c r="H93" i="1"/>
  <c r="G93" i="1"/>
  <c r="H92" i="1"/>
  <c r="G92" i="1"/>
  <c r="F91" i="1"/>
  <c r="F90" i="1" s="1"/>
  <c r="F89" i="1" s="1"/>
  <c r="E91" i="1"/>
  <c r="E90" i="1" s="1"/>
  <c r="E89" i="1" s="1"/>
  <c r="E167" i="1" s="1"/>
  <c r="D91" i="1"/>
  <c r="G91" i="1" s="1"/>
  <c r="C91" i="1"/>
  <c r="H88" i="1"/>
  <c r="G88" i="1"/>
  <c r="H87" i="1"/>
  <c r="G87" i="1"/>
  <c r="H86" i="1"/>
  <c r="F85" i="1"/>
  <c r="E85" i="1"/>
  <c r="D85" i="1"/>
  <c r="G85" i="1" s="1"/>
  <c r="C85" i="1"/>
  <c r="H84" i="1"/>
  <c r="G84" i="1"/>
  <c r="E83" i="1"/>
  <c r="D83" i="1"/>
  <c r="G83" i="1" s="1"/>
  <c r="C83" i="1"/>
  <c r="H83" i="1" s="1"/>
  <c r="H82" i="1"/>
  <c r="G82" i="1"/>
  <c r="H81" i="1"/>
  <c r="H80" i="1"/>
  <c r="G80" i="1"/>
  <c r="H79" i="1"/>
  <c r="G78" i="1"/>
  <c r="E78" i="1"/>
  <c r="D78" i="1"/>
  <c r="C78" i="1"/>
  <c r="H78" i="1" s="1"/>
  <c r="H75" i="1"/>
  <c r="G75" i="1"/>
  <c r="H74" i="1"/>
  <c r="H73" i="1"/>
  <c r="G73" i="1"/>
  <c r="H71" i="1"/>
  <c r="G71" i="1"/>
  <c r="C70" i="1"/>
  <c r="H70" i="1" s="1"/>
  <c r="H65" i="1"/>
  <c r="G65" i="1"/>
  <c r="H64" i="1"/>
  <c r="G64" i="1"/>
  <c r="H63" i="1"/>
  <c r="G63" i="1"/>
  <c r="F62" i="1"/>
  <c r="E62" i="1"/>
  <c r="D62" i="1"/>
  <c r="H62" i="1" s="1"/>
  <c r="C62" i="1"/>
  <c r="G62" i="1" s="1"/>
  <c r="H61" i="1"/>
  <c r="G61" i="1"/>
  <c r="H60" i="1"/>
  <c r="G60" i="1"/>
  <c r="H59" i="1"/>
  <c r="G59" i="1"/>
  <c r="G58" i="1"/>
  <c r="E58" i="1"/>
  <c r="D58" i="1"/>
  <c r="C58" i="1"/>
  <c r="H58" i="1" s="1"/>
  <c r="H57" i="1"/>
  <c r="H56" i="1"/>
  <c r="G56" i="1"/>
  <c r="H55" i="1"/>
  <c r="H54" i="1"/>
  <c r="G54" i="1"/>
  <c r="H53" i="1"/>
  <c r="H52" i="1"/>
  <c r="G52" i="1"/>
  <c r="D51" i="1"/>
  <c r="H51" i="1" s="1"/>
  <c r="C51" i="1"/>
  <c r="F50" i="1"/>
  <c r="D50" i="1"/>
  <c r="G50" i="1" s="1"/>
  <c r="C50" i="1"/>
  <c r="H50" i="1" s="1"/>
  <c r="H49" i="1"/>
  <c r="G49" i="1"/>
  <c r="F48" i="1"/>
  <c r="E48" i="1"/>
  <c r="D48" i="1"/>
  <c r="D37" i="1" s="1"/>
  <c r="C48" i="1"/>
  <c r="G48" i="1" s="1"/>
  <c r="H46" i="1"/>
  <c r="H44" i="1"/>
  <c r="G44" i="1"/>
  <c r="G46" i="1" s="1"/>
  <c r="F44" i="1"/>
  <c r="D44" i="1"/>
  <c r="C44" i="1"/>
  <c r="H43" i="1"/>
  <c r="G43" i="1"/>
  <c r="F42" i="1"/>
  <c r="E42" i="1"/>
  <c r="D42" i="1"/>
  <c r="H42" i="1" s="1"/>
  <c r="C42" i="1"/>
  <c r="G42" i="1" s="1"/>
  <c r="H40" i="1"/>
  <c r="G40" i="1"/>
  <c r="G39" i="1"/>
  <c r="F39" i="1"/>
  <c r="F38" i="1" s="1"/>
  <c r="D39" i="1"/>
  <c r="C39" i="1"/>
  <c r="H39" i="1" s="1"/>
  <c r="G38" i="1"/>
  <c r="D38" i="1"/>
  <c r="C38" i="1"/>
  <c r="C36" i="1" s="1"/>
  <c r="E37" i="1"/>
  <c r="F36" i="1"/>
  <c r="H35" i="1"/>
  <c r="H34" i="1"/>
  <c r="H33" i="1"/>
  <c r="G33" i="1"/>
  <c r="H32" i="1"/>
  <c r="G32" i="1"/>
  <c r="H31" i="1"/>
  <c r="G31" i="1"/>
  <c r="H30" i="1"/>
  <c r="G30" i="1"/>
  <c r="H29" i="1"/>
  <c r="G29" i="1"/>
  <c r="C29" i="1"/>
  <c r="H28" i="1"/>
  <c r="G28" i="1"/>
  <c r="E27" i="1"/>
  <c r="G26" i="1"/>
  <c r="F26" i="1"/>
  <c r="F25" i="1" s="1"/>
  <c r="D26" i="1"/>
  <c r="H26" i="1" s="1"/>
  <c r="C26" i="1"/>
  <c r="E25" i="1"/>
  <c r="D25" i="1"/>
  <c r="H25" i="1" s="1"/>
  <c r="C25" i="1"/>
  <c r="G25" i="1" s="1"/>
  <c r="H24" i="1"/>
  <c r="G24" i="1"/>
  <c r="H23" i="1"/>
  <c r="G23" i="1"/>
  <c r="H22" i="1"/>
  <c r="G22" i="1"/>
  <c r="H20" i="1"/>
  <c r="G20" i="1"/>
  <c r="H19" i="1"/>
  <c r="G19" i="1"/>
  <c r="H18" i="1"/>
  <c r="G18" i="1"/>
  <c r="H17" i="1"/>
  <c r="G17" i="1"/>
  <c r="F16" i="1"/>
  <c r="E16" i="1"/>
  <c r="D16" i="1"/>
  <c r="D15" i="1" s="1"/>
  <c r="C16" i="1"/>
  <c r="C15" i="1" s="1"/>
  <c r="F15" i="1"/>
  <c r="E15" i="1"/>
  <c r="H14" i="1"/>
  <c r="H13" i="1"/>
  <c r="G13" i="1"/>
  <c r="H12" i="1"/>
  <c r="G12" i="1"/>
  <c r="H11" i="1"/>
  <c r="G11" i="1"/>
  <c r="G10" i="1"/>
  <c r="E10" i="1"/>
  <c r="E9" i="1" s="1"/>
  <c r="E8" i="1" s="1"/>
  <c r="D10" i="1"/>
  <c r="H10" i="1" s="1"/>
  <c r="F9" i="1"/>
  <c r="F8" i="1" s="1"/>
  <c r="F167" i="1" s="1"/>
  <c r="C9" i="1"/>
  <c r="C8" i="1" s="1"/>
  <c r="C167" i="1" s="1"/>
  <c r="G15" i="1" l="1"/>
  <c r="H15" i="1"/>
  <c r="H36" i="1"/>
  <c r="G36" i="1"/>
  <c r="H90" i="1"/>
  <c r="G90" i="1"/>
  <c r="D89" i="1"/>
  <c r="G16" i="1"/>
  <c r="H85" i="1"/>
  <c r="H16" i="1"/>
  <c r="H38" i="1"/>
  <c r="H48" i="1"/>
  <c r="G116" i="1"/>
  <c r="H91" i="1"/>
  <c r="H106" i="1"/>
  <c r="G115" i="1"/>
  <c r="H143" i="1"/>
  <c r="H145" i="1"/>
  <c r="H115" i="1"/>
  <c r="D9" i="1"/>
  <c r="G89" i="1" l="1"/>
  <c r="H89" i="1"/>
  <c r="H9" i="1"/>
  <c r="D8" i="1"/>
  <c r="G9" i="1"/>
  <c r="G8" i="1" l="1"/>
  <c r="H8" i="1"/>
  <c r="D167" i="1"/>
  <c r="H167" i="1" l="1"/>
  <c r="G167" i="1"/>
</calcChain>
</file>

<file path=xl/sharedStrings.xml><?xml version="1.0" encoding="utf-8"?>
<sst xmlns="http://schemas.openxmlformats.org/spreadsheetml/2006/main" count="321" uniqueCount="282">
  <si>
    <r>
      <rPr>
        <sz val="9"/>
        <rFont val="Times New Roman"/>
        <family val="1"/>
        <charset val="204"/>
      </rPr>
      <t xml:space="preserve">   СПРАВКА ОБ ИСПОЛНЕНИИ</t>
    </r>
    <r>
      <rPr>
        <b/>
        <sz val="9"/>
        <rFont val="Times New Roman"/>
        <family val="1"/>
        <charset val="204"/>
      </rPr>
      <t xml:space="preserve"> РАЙОННОГО </t>
    </r>
    <r>
      <rPr>
        <sz val="9"/>
        <rFont val="Times New Roman"/>
        <family val="1"/>
        <charset val="204"/>
      </rPr>
      <t>БЮДЖЕТА</t>
    </r>
  </si>
  <si>
    <t xml:space="preserve">             по доходам </t>
  </si>
  <si>
    <t xml:space="preserve">           Александровского района</t>
  </si>
  <si>
    <t xml:space="preserve">    код</t>
  </si>
  <si>
    <t>первоначальный</t>
  </si>
  <si>
    <t>факт</t>
  </si>
  <si>
    <t>Откл. от год. плана</t>
  </si>
  <si>
    <t>бюджетной</t>
  </si>
  <si>
    <t>Наименование доходов</t>
  </si>
  <si>
    <t>план</t>
  </si>
  <si>
    <t>на 1 апреля</t>
  </si>
  <si>
    <t>в %</t>
  </si>
  <si>
    <t>в сумме</t>
  </si>
  <si>
    <t>классификации</t>
  </si>
  <si>
    <t>годовой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</si>
  <si>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</si>
  <si>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</si>
  <si>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</si>
  <si>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</si>
  <si>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</si>
  <si>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</si>
  <si>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000  1  01  02010  01  0000  110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</si>
  <si>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</si>
  <si>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</si>
  <si>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</si>
  <si>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</si>
  <si>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</si>
  <si>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000 1   03  02000  01 0000   110</t>
  </si>
  <si>
    <t>Акцизы по подакцизным товарам производимые на территории РФ</t>
  </si>
  <si>
    <t>000 1 05 00000 00 0000 000</t>
  </si>
  <si>
    <t>Налоги на совокупный доход</t>
  </si>
  <si>
    <t>000 1 05 01000 00 0000 110</t>
  </si>
  <si>
    <t>Налог,взимаемый в связи с применением упрощенной системой налогообложения</t>
  </si>
  <si>
    <t>000 1 05 01010 01 0000 110</t>
  </si>
  <si>
    <t>Налог,взимаемый с плательщиков, выбравших в качестве объекта налогообложения доходы</t>
  </si>
  <si>
    <t>000 1 05 01020 01 0000 110</t>
  </si>
  <si>
    <t>Налог,взимаемый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</si>
  <si>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000 1 05 01050 01 0000 110</t>
  </si>
  <si>
    <t>Минимальный налог(за налоговые периоды, истекшие до 1.01.16)</t>
  </si>
  <si>
    <t>000 1 05 02000 02 0000 110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</si>
  <si>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</si>
  <si>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</si>
  <si>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</si>
  <si>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</si>
  <si>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000 1 05 03020 01 0000 110</t>
  </si>
  <si>
    <t>Единый сельскохозяйственный налог (за налоговые периоды, истекшие до 1.01.11 г.)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</si>
  <si>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</si>
  <si>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</si>
  <si>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</si>
  <si>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</si>
  <si>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</si>
  <si>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</si>
  <si>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Государственная пошлина по делам рассм. в судах общей юрисдикции</t>
  </si>
  <si>
    <t>000 1 08 06000 01 1000 110</t>
  </si>
  <si>
    <t>Государственная пошлина за совершение действий,связанных с приобретением гражданства РФ</t>
  </si>
  <si>
    <t>000 1 08 07000 01 0000 110</t>
  </si>
  <si>
    <t>000 1 08 07010 01 0000 110</t>
  </si>
  <si>
    <t>Государственная пошлина за гос.регистрацию юр.лица, физ.лиц в качестве ИП</t>
  </si>
  <si>
    <t>000 1 08 07020 01 0000 110</t>
  </si>
  <si>
    <t>Государственная пошлина на гос.регистрацию прав,ограничений прав на недвижимое имущество</t>
  </si>
  <si>
    <t>000 1 08 071000 01 0000 110</t>
  </si>
  <si>
    <t>Государственная пошлина за выдачу и обмен паспорта гражданина Российской Федерации</t>
  </si>
  <si>
    <t>Государственная полина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</si>
  <si>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000 1 09 00000 00 1000 110</t>
  </si>
  <si>
    <t>Задолженность и перерасчеты по отмененным налогам и сборам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</si>
  <si>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</si>
  <si>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</si>
  <si>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</si>
  <si>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</si>
  <si>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</si>
  <si>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</si>
  <si>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</si>
  <si>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1 1 11 05020 00 0000 120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</si>
  <si>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</si>
  <si>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1 1 11 05025 05 0000 120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</si>
  <si>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</si>
  <si>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</si>
  <si>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</si>
  <si>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</si>
  <si>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000 1 11 09040 05 0000 120</t>
  </si>
  <si>
    <t>Прочие поступления от использования имущества</t>
  </si>
  <si>
    <t>000 1 11 09045 05 0000 120</t>
  </si>
  <si>
    <t>000 1 12 00000 00 0000 000</t>
  </si>
  <si>
    <t>Платежи при пользовании природными ресурсами</t>
  </si>
  <si>
    <t>Платежи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</si>
  <si>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</si>
  <si>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</si>
  <si>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</si>
  <si>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</si>
  <si>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</si>
  <si>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</si>
  <si>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</si>
  <si>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</si>
  <si>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</si>
  <si>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000 11302995050000130</t>
  </si>
  <si>
    <t>Прочие доходы от компенсации затрат бюджетов муниципальных районов</t>
  </si>
  <si>
    <t>000 1 14 000 00 0000 000</t>
  </si>
  <si>
    <t>Доходы от продажи земельных участков</t>
  </si>
  <si>
    <t>000 1 14 02052 05 0000 410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</si>
  <si>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</si>
  <si>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</si>
  <si>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</si>
  <si>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000 1 16 00000 00 0000 000</t>
  </si>
  <si>
    <t>Штрафы, санкции,возмещение ущерба</t>
  </si>
  <si>
    <t>000 1 16 03010 01 0000 140</t>
  </si>
  <si>
    <t>Денежные взыскания за нарушение законодательства о налогах и сборах</t>
  </si>
  <si>
    <t>000 1 16 03030 01 0000 140</t>
  </si>
  <si>
    <t>Денежные взыскания за административные правонарушения в области налогов и сборов</t>
  </si>
  <si>
    <t>000 1 16 06000 01 3000 140</t>
  </si>
  <si>
    <t>Денежные взыскания за нарушение законодательства о применении контрольно-кассовой техники</t>
  </si>
  <si>
    <t>Денежные взыскания за административные правонарушения в области государственного регулирования производства алкогольной продукции</t>
  </si>
  <si>
    <t>000 1 16 180005 00 0000 140</t>
  </si>
  <si>
    <t>Денежные взыскания за нарушение бюджетного законодательства</t>
  </si>
  <si>
    <t>000 1 16 25010 01 0000 140</t>
  </si>
  <si>
    <t xml:space="preserve">Денежные взыскания (штрафы) за нарушение законодательства о недрах </t>
  </si>
  <si>
    <t>000 1 16 25050 01 0000 140</t>
  </si>
  <si>
    <t>Денежные взыскания (штрафы) за нарушение законод-ва в области охраны окружающей среды</t>
  </si>
  <si>
    <t>000 1 16 25060 01 0000 140</t>
  </si>
  <si>
    <t xml:space="preserve">Денежные взыскания (штрафы) за нарушение земельного законод-ва </t>
  </si>
  <si>
    <t>000 1 16 27000 01 0000 140</t>
  </si>
  <si>
    <t>Денежные взыскания (штрафы) за нар-е законод-ва о пожар. без-ти</t>
  </si>
  <si>
    <t>000 1 16 28000 01 0000 140</t>
  </si>
  <si>
    <t>Денежные взыскания (штрафы) за нарушение законод-ва в области обеспеч. сан-но- эпидем. благополуч. человека</t>
  </si>
  <si>
    <t>000 1 16 30030 05 0000 140</t>
  </si>
  <si>
    <t>Прочие денежные взыскания за правонарушения в области дорожного движения</t>
  </si>
  <si>
    <t>000 1 16 33050 05 0000 140</t>
  </si>
  <si>
    <t>000 1 16 43000 10 0000 140</t>
  </si>
  <si>
    <t>Ден. взыскания (штрафы) за нарушение зак-ва РФ об адм-х правонарушениях,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</si>
  <si>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</si>
  <si>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</si>
  <si>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</si>
  <si>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 в местные бюджеты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</si>
  <si>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</si>
  <si>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</si>
  <si>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</si>
  <si>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</si>
  <si>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012 1 17 02020 05 0000 180</t>
  </si>
  <si>
    <t>012 1 17 05050 05 0000 180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</si>
  <si>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</si>
  <si>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</si>
  <si>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</si>
  <si>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</si>
  <si>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</si>
  <si>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</si>
  <si>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</si>
  <si>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</si>
  <si>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</si>
  <si>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</si>
  <si>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</si>
  <si>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суб. РФ и МО (межбюджетные субсидии)</t>
  </si>
  <si>
    <t>000 2 02 20051 05 0000 150</t>
  </si>
  <si>
    <t>Субсидии молодым семьям</t>
  </si>
  <si>
    <t>000 2 02 20077 05 0000 150</t>
  </si>
  <si>
    <t>Адресные инвестиции</t>
  </si>
  <si>
    <t>000 2 02 25097 05 0000 150</t>
  </si>
  <si>
    <t>Субс.на создание в общеобраз.орг.,условий для занятия физ.культурой</t>
  </si>
  <si>
    <t>000 2 02 20216 05 0000 150</t>
  </si>
  <si>
    <t>Субсид.на проведение текущего ремонта дорожной сети</t>
  </si>
  <si>
    <t>000 2 02 25467 05 0000 150</t>
  </si>
  <si>
    <t>Субсидии на обеспечение развития и укрепления МТБ домов культуры</t>
  </si>
  <si>
    <t>000 2 02 25497 00 0000 150</t>
  </si>
  <si>
    <t>Субсидии бюджетам на реализацию мероприятий по обеспечению жильем молодых семей.</t>
  </si>
  <si>
    <t>000 2 02 25519 05 0000 150</t>
  </si>
  <si>
    <t>000 2 02 29999 05 0000 150</t>
  </si>
  <si>
    <t>Прочие субсидии</t>
  </si>
  <si>
    <t>Субсидия на реал.мер. ОЦП "Развитие торговли в Орен. Обл." на 2014-2016 гг.  (ГСМ)</t>
  </si>
  <si>
    <t>Субсидии на совершенствование организации питания учащихся в общеобразовательных организациях</t>
  </si>
  <si>
    <t>Субсидии молодым семьям для отдельных категорий граждан</t>
  </si>
  <si>
    <t>Субсидия на организацию подвоза обучающихся в муниципальных общеобразовательных организациях</t>
  </si>
  <si>
    <t>Субсидии на повышение заработной платы педагогических и культ.работников</t>
  </si>
  <si>
    <t>Субсидии на кап.ремонт обьектов ком. инфрастрктуры в рамках подпрогр."Модерниз.объектов ком.инфр. На 2014-2020гг"</t>
  </si>
  <si>
    <t>000 2 02 29999 05 9000 150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</si>
  <si>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</si>
  <si>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Субс.на соф.расх.по подгот.документов для внесения в гос.кадастр недвижимости</t>
  </si>
  <si>
    <t>000 2 02 30000 00 0000 150</t>
  </si>
  <si>
    <t>Субвенции бюджетам суб.РФ и мун.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</si>
  <si>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</si>
  <si>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</si>
  <si>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</si>
  <si>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</si>
  <si>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>Субвенции на регулирование тарифов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</si>
  <si>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</si>
  <si>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</si>
  <si>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</si>
  <si>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</si>
  <si>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 xml:space="preserve">Созд.и орг. комиссии по делам несовершеннолетних </t>
  </si>
  <si>
    <t>Субвенции на формирование торгового реестра</t>
  </si>
  <si>
    <t>Субвенц. на орг. вып по соц. найму</t>
  </si>
  <si>
    <t>Субвенции для организации опеки и попечительства над несовершеннолетними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</si>
  <si>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</si>
  <si>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  <charset val="204"/>
      </rPr>
      <t>(80500)</t>
    </r>
  </si>
  <si>
    <t>Единая субвенция по содержанию детей в замещающих семьях</t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</si>
  <si>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  <charset val="204"/>
      </rPr>
      <t>(80510)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</si>
  <si>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</si>
  <si>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</si>
  <si>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</si>
  <si>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Субв.по ведению списка подлежащих обеспеч.жилыми помещ.детей-сирот и детей,оставшихся без попечения родителей </t>
    </r>
    <r>
      <rPr>
        <b/>
        <i/>
        <sz val="9"/>
        <rFont val="Times New Roman"/>
        <family val="1"/>
        <charset val="204"/>
      </rPr>
      <t>Ф(R0820)</t>
    </r>
  </si>
  <si>
    <t>000 2 02 35118 05 0000 150</t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</si>
  <si>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  <charset val="204"/>
      </rPr>
      <t>Ф</t>
    </r>
  </si>
  <si>
    <t>000 2 02 35260 05 0000 150</t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</si>
  <si>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  <charset val="204"/>
      </rPr>
      <t>Ф</t>
    </r>
  </si>
  <si>
    <t>000 2 02 35930 05 0000 150</t>
  </si>
  <si>
    <r>
      <t xml:space="preserve">ЗАГС </t>
    </r>
    <r>
      <rPr>
        <b/>
        <i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</si>
  <si>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</si>
  <si>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гос.полномочий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</si>
  <si>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</si>
  <si>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000 2 02 39999 00 0000 150</t>
  </si>
  <si>
    <t>Прочие субвенции</t>
  </si>
  <si>
    <t>000 2 02 39999 05 0000 150</t>
  </si>
  <si>
    <t>Прочие субвенции, зачисл. в бюджеты мун. районов</t>
  </si>
  <si>
    <t>000 2 02 04000 00 0000 150</t>
  </si>
  <si>
    <t>Иные межбюджетные трансферты</t>
  </si>
  <si>
    <t>000 2 02 04012 05 0000 150</t>
  </si>
  <si>
    <t>Социально-значимые мероприятия</t>
  </si>
  <si>
    <t xml:space="preserve">Средства резервного фонда </t>
  </si>
  <si>
    <t>МТ для компенсации доп.расходов,возникших в результате решений принятых органами власти другого уровня</t>
  </si>
  <si>
    <t>000 2 02 04041 05 0000 150</t>
  </si>
  <si>
    <t>МТ на подключение общедоступных библиотек к сети интернет</t>
  </si>
  <si>
    <t>000 2 02 04025 05 0000 150</t>
  </si>
  <si>
    <t>МТ на комплектование книжных фондов библиотек</t>
  </si>
  <si>
    <t>000 2 02 04052 05 0000 150</t>
  </si>
  <si>
    <t>МТ на госуд.поддержку мун-х учреждений культуры,нах-ся на территориях сельских поселений</t>
  </si>
  <si>
    <t>000 2 02 04053 05 0000 150</t>
  </si>
  <si>
    <t>МТ на госуд.поддержку лучших работников мун-х учреждений культуры,нах-ся на территории сельских поселений</t>
  </si>
  <si>
    <t>000 2 02 04061 05 0000 150</t>
  </si>
  <si>
    <t>МТ на завершение работ по созданию МФЦ</t>
  </si>
  <si>
    <t>000 2 02 04070 05 0000 150</t>
  </si>
  <si>
    <t>МТ на гос.поддержку(грант) комплексного развития учреждений культуры</t>
  </si>
  <si>
    <t>000 2 02 40014 05 0000 150</t>
  </si>
  <si>
    <t>Межбюджетные трансферты,передаваемые бюджетам поселений</t>
  </si>
  <si>
    <t>000 2 02 04999 00 0000 150</t>
  </si>
  <si>
    <t>Прочие межбюджетные трансферты</t>
  </si>
  <si>
    <t>000 2 02 04999 05 0000 150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</si>
  <si>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</si>
  <si>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МТ Содействие в создании условий для обеспеченияобразовательного процесса в мун.общеобраз.организациях</t>
  </si>
  <si>
    <t>На проведение кап.ремонта зданий учреждений культуры</t>
  </si>
  <si>
    <t>МТ На уплату процентов по кредиту на газификацию</t>
  </si>
  <si>
    <t>МТ на повышение эффективности расходов</t>
  </si>
  <si>
    <t>000 2 07 05000 05 0000 000</t>
  </si>
  <si>
    <t>Прочие безвозмездные поступления в бюджеты муниц.районов</t>
  </si>
  <si>
    <t>000 2 18 00000 00 0000 000</t>
  </si>
  <si>
    <t>Дох.бюдж.от возврата субсидий и субв. прошлых лет</t>
  </si>
  <si>
    <t>012 218 05030 05 0000 150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</si>
  <si>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</si>
  <si>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</si>
  <si>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</si>
  <si>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   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</si>
  <si>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</si>
  <si>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</si>
  <si>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</si>
  <si>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>Исполнитель:  Е.М.Горяинова</t>
  </si>
  <si>
    <t>(2-17-99)</t>
  </si>
  <si>
    <t>000 2 02 351200 05 0000 150</t>
  </si>
  <si>
    <t>000 2 02 25555 05 0000 150</t>
  </si>
  <si>
    <t xml:space="preserve">          на 1 февраля 2019 года</t>
  </si>
  <si>
    <t>на 1 февраля</t>
  </si>
  <si>
    <t>на 1февраля</t>
  </si>
  <si>
    <t>Единый налог на вмененный доход для отдельных</t>
  </si>
  <si>
    <t>видов деятельности</t>
  </si>
  <si>
    <t>000 1 08 07141 01 0000 110</t>
  </si>
  <si>
    <t>1 1 12 01010 01 0000 120</t>
  </si>
  <si>
    <t>1 1 12 01040 01 0000 120</t>
  </si>
  <si>
    <t>000 1 14 02052 05 0000 430</t>
  </si>
  <si>
    <t>182 1 16 08000 01 3000 140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</si>
  <si>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</si>
  <si>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</si>
  <si>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</si>
  <si>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</si>
  <si>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</si>
  <si>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r>
      <t xml:space="preserve">Субсидии молодым семьям </t>
    </r>
    <r>
      <rPr>
        <b/>
        <i/>
        <sz val="9"/>
        <rFont val="Times New Roman"/>
        <family val="1"/>
        <charset val="204"/>
      </rPr>
      <t>Ф</t>
    </r>
  </si>
  <si>
    <t xml:space="preserve">000 2 02 25097 05 0000 150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</si>
  <si>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  <charset val="204"/>
      </rPr>
      <t>Ф</t>
    </r>
  </si>
  <si>
    <t>000 2 02 25027 05 0000 150</t>
  </si>
  <si>
    <t>Субсидии по программе "Доступная среда"</t>
  </si>
  <si>
    <t>Субсидии на поддержку отрасли культуры</t>
  </si>
  <si>
    <t>Субс. бюджетам мун.районов на поддержку гос.программ субъектов РФ и мун.программ формир.современ.гор.среды</t>
  </si>
  <si>
    <t>Субвенции на сельскохозяйственное производство</t>
  </si>
  <si>
    <t>000 2 02 35542 05 0000 150</t>
  </si>
  <si>
    <t>Субвенции бюджетам муниципальных районов на повышение продуктивности в молочном скотоводстве</t>
  </si>
  <si>
    <t>000 2 02 35543 05 0000 150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</si>
  <si>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</si>
  <si>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Субвенции на проведение Всероссийской сельскохозяйственной переписи в 2016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</si>
</sst>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6" formatCode="0.0"/>
    <numFmt numFmtId="167" formatCode="0.000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i/>
      <sz val="9"/>
      <color theme="1"/>
      <name val="Times New Roman"/>
      <family val="1"/>
      <charset val="204"/>
    </font>
    <font>
      <sz val="7.5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55">
    <xf numFmtId="0" fontId="0" fillId="0" borderId="0" xfId="0"/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2" borderId="0" xfId="0" applyNumberFormat="1" applyFont="1" applyFill="1" applyBorder="1"/>
    <xf numFmtId="0" fontId="1" fillId="0" borderId="0" xfId="0" applyFont="1" applyFill="1" applyBorder="1"/>
    <xf numFmtId="0" fontId="1" fillId="2" borderId="0" xfId="0" applyFont="1" applyFill="1"/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/>
    <xf numFmtId="0" fontId="2" fillId="2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1" fillId="2" borderId="5" xfId="0" applyFont="1" applyFill="1" applyBorder="1"/>
    <xf numFmtId="1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7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/>
    <xf numFmtId="0" fontId="1" fillId="2" borderId="9" xfId="0" applyFont="1" applyFill="1" applyBorder="1"/>
    <xf numFmtId="49" fontId="1" fillId="2" borderId="11" xfId="1" applyNumberFormat="1" applyFont="1" applyFill="1" applyBorder="1" applyAlignment="1">
      <alignment vertical="center"/>
    </xf>
    <xf numFmtId="49" fontId="1" fillId="2" borderId="11" xfId="1" applyNumberFormat="1" applyFont="1" applyFill="1" applyBorder="1" applyAlignment="1">
      <alignment vertical="top"/>
    </xf>
    <xf numFmtId="49" fontId="1" fillId="2" borderId="13" xfId="1" applyNumberFormat="1" applyFont="1" applyFill="1" applyBorder="1" applyAlignment="1"/>
    <xf numFmtId="0" fontId="3" fillId="2" borderId="14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0" xfId="0" applyFont="1" applyFill="1"/>
    <xf numFmtId="0" fontId="1" fillId="2" borderId="21" xfId="0" applyFont="1" applyFill="1" applyBorder="1"/>
    <xf numFmtId="0" fontId="1" fillId="2" borderId="21" xfId="0" applyFont="1" applyFill="1" applyBorder="1" applyAlignment="1">
      <alignment vertical="center"/>
    </xf>
    <xf numFmtId="0" fontId="3" fillId="2" borderId="13" xfId="0" applyFont="1" applyFill="1" applyBorder="1" applyAlignment="1">
      <alignment wrapText="1"/>
    </xf>
    <xf numFmtId="0" fontId="1" fillId="2" borderId="12" xfId="0" applyFont="1" applyFill="1" applyBorder="1"/>
    <xf numFmtId="0" fontId="3" fillId="2" borderId="11" xfId="0" applyFont="1" applyFill="1" applyBorder="1"/>
    <xf numFmtId="0" fontId="1" fillId="2" borderId="22" xfId="0" applyFont="1" applyFill="1" applyBorder="1"/>
    <xf numFmtId="0" fontId="4" fillId="2" borderId="6" xfId="0" applyFont="1" applyFill="1" applyBorder="1"/>
    <xf numFmtId="0" fontId="3" fillId="2" borderId="23" xfId="0" applyFont="1" applyFill="1" applyBorder="1"/>
    <xf numFmtId="0" fontId="3" fillId="2" borderId="12" xfId="0" applyFont="1" applyFill="1" applyBorder="1"/>
    <xf numFmtId="0" fontId="1" fillId="2" borderId="11" xfId="0" applyFont="1" applyFill="1" applyBorder="1"/>
    <xf numFmtId="0" fontId="1" fillId="2" borderId="25" xfId="0" applyFont="1" applyFill="1" applyBorder="1"/>
    <xf numFmtId="0" fontId="1" fillId="2" borderId="13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3" fillId="2" borderId="0" xfId="0" applyFont="1" applyFill="1"/>
    <xf numFmtId="0" fontId="1" fillId="2" borderId="3" xfId="0" applyFont="1" applyFill="1" applyBorder="1"/>
    <xf numFmtId="0" fontId="4" fillId="2" borderId="17" xfId="0" applyFont="1" applyFill="1" applyBorder="1"/>
    <xf numFmtId="0" fontId="3" fillId="2" borderId="8" xfId="0" applyFont="1" applyFill="1" applyBorder="1"/>
    <xf numFmtId="0" fontId="1" fillId="2" borderId="38" xfId="0" applyFont="1" applyFill="1" applyBorder="1"/>
    <xf numFmtId="0" fontId="4" fillId="2" borderId="39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wrapText="1"/>
    </xf>
    <xf numFmtId="0" fontId="1" fillId="2" borderId="21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wrapText="1"/>
    </xf>
    <xf numFmtId="0" fontId="3" fillId="2" borderId="13" xfId="0" applyFont="1" applyFill="1" applyBorder="1"/>
    <xf numFmtId="0" fontId="3" fillId="2" borderId="11" xfId="0" applyFont="1" applyFill="1" applyBorder="1" applyAlignment="1">
      <alignment wrapText="1"/>
    </xf>
    <xf numFmtId="0" fontId="8" fillId="2" borderId="11" xfId="0" applyFont="1" applyFill="1" applyBorder="1" applyAlignment="1">
      <alignment vertical="distributed" wrapText="1"/>
    </xf>
    <xf numFmtId="0" fontId="3" fillId="2" borderId="21" xfId="0" applyFont="1" applyFill="1" applyBorder="1"/>
    <xf numFmtId="0" fontId="2" fillId="2" borderId="3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40" xfId="0" applyFont="1" applyFill="1" applyBorder="1"/>
    <xf numFmtId="0" fontId="2" fillId="2" borderId="35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3" fillId="2" borderId="21" xfId="0" applyFont="1" applyFill="1" applyBorder="1" applyAlignment="1">
      <alignment wrapText="1"/>
    </xf>
    <xf numFmtId="0" fontId="2" fillId="2" borderId="39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3" fillId="0" borderId="21" xfId="0" applyFont="1" applyBorder="1" applyAlignment="1">
      <alignment wrapText="1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3" fillId="2" borderId="9" xfId="0" applyFont="1" applyFill="1" applyBorder="1"/>
    <xf numFmtId="0" fontId="1" fillId="2" borderId="49" xfId="0" applyFont="1" applyFill="1" applyBorder="1"/>
    <xf numFmtId="0" fontId="1" fillId="2" borderId="13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 wrapText="1"/>
    </xf>
    <xf numFmtId="0" fontId="4" fillId="2" borderId="45" xfId="0" applyFont="1" applyFill="1" applyBorder="1" applyAlignment="1">
      <alignment horizontal="center"/>
    </xf>
    <xf numFmtId="0" fontId="2" fillId="2" borderId="41" xfId="0" applyFont="1" applyFill="1" applyBorder="1"/>
    <xf numFmtId="0" fontId="2" fillId="2" borderId="45" xfId="0" applyFont="1" applyFill="1" applyBorder="1"/>
    <xf numFmtId="0" fontId="2" fillId="2" borderId="50" xfId="0" applyFont="1" applyFill="1" applyBorder="1" applyAlignment="1">
      <alignment horizontal="center"/>
    </xf>
    <xf numFmtId="0" fontId="3" fillId="0" borderId="0" xfId="0" applyFont="1" applyFill="1" applyBorder="1"/>
    <xf numFmtId="2" fontId="1" fillId="2" borderId="0" xfId="0" applyNumberFormat="1" applyFont="1" applyFill="1" applyBorder="1"/>
    <xf numFmtId="2" fontId="1" fillId="0" borderId="0" xfId="0" applyNumberFormat="1" applyFont="1" applyFill="1" applyBorder="1"/>
    <xf numFmtId="166" fontId="2" fillId="2" borderId="0" xfId="0" applyNumberFormat="1" applyFont="1" applyFill="1" applyBorder="1"/>
    <xf numFmtId="1" fontId="2" fillId="2" borderId="0" xfId="0" applyNumberFormat="1" applyFont="1" applyFill="1" applyBorder="1"/>
    <xf numFmtId="167" fontId="2" fillId="0" borderId="0" xfId="0" applyNumberFormat="1" applyFont="1" applyFill="1" applyBorder="1"/>
    <xf numFmtId="164" fontId="2" fillId="2" borderId="0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/>
    <xf numFmtId="2" fontId="2" fillId="2" borderId="0" xfId="0" applyNumberFormat="1" applyFont="1" applyFill="1" applyBorder="1"/>
    <xf numFmtId="2" fontId="2" fillId="0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0" fontId="3" fillId="2" borderId="11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/>
    </xf>
    <xf numFmtId="0" fontId="3" fillId="2" borderId="22" xfId="0" applyFont="1" applyFill="1" applyBorder="1"/>
    <xf numFmtId="0" fontId="3" fillId="2" borderId="10" xfId="0" applyFont="1" applyFill="1" applyBorder="1"/>
    <xf numFmtId="0" fontId="3" fillId="2" borderId="12" xfId="0" applyFont="1" applyFill="1" applyBorder="1" applyAlignment="1">
      <alignment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wrapText="1"/>
    </xf>
    <xf numFmtId="0" fontId="1" fillId="2" borderId="2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1" fillId="2" borderId="21" xfId="0" applyFont="1" applyFill="1" applyBorder="1" applyAlignment="1">
      <alignment vertical="top"/>
    </xf>
    <xf numFmtId="0" fontId="1" fillId="2" borderId="13" xfId="0" applyFont="1" applyFill="1" applyBorder="1" applyAlignment="1">
      <alignment vertical="top"/>
    </xf>
    <xf numFmtId="0" fontId="1" fillId="2" borderId="33" xfId="0" applyFont="1" applyFill="1" applyBorder="1" applyAlignment="1">
      <alignment vertical="center"/>
    </xf>
    <xf numFmtId="0" fontId="1" fillId="2" borderId="36" xfId="0" applyFont="1" applyFill="1" applyBorder="1" applyAlignment="1">
      <alignment vertical="center"/>
    </xf>
    <xf numFmtId="0" fontId="3" fillId="2" borderId="12" xfId="0" applyFont="1" applyFill="1" applyBorder="1" applyAlignment="1">
      <alignment wrapText="1"/>
    </xf>
    <xf numFmtId="0" fontId="1" fillId="2" borderId="34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2" fillId="0" borderId="6" xfId="0" applyNumberFormat="1" applyFont="1" applyFill="1" applyBorder="1"/>
    <xf numFmtId="164" fontId="2" fillId="2" borderId="6" xfId="0" applyNumberFormat="1" applyFont="1" applyFill="1" applyBorder="1"/>
    <xf numFmtId="166" fontId="2" fillId="2" borderId="6" xfId="0" applyNumberFormat="1" applyFont="1" applyFill="1" applyBorder="1"/>
    <xf numFmtId="164" fontId="2" fillId="2" borderId="4" xfId="0" applyNumberFormat="1" applyFont="1" applyFill="1" applyBorder="1"/>
    <xf numFmtId="166" fontId="2" fillId="2" borderId="8" xfId="0" applyNumberFormat="1" applyFont="1" applyFill="1" applyBorder="1"/>
    <xf numFmtId="164" fontId="1" fillId="0" borderId="10" xfId="0" applyNumberFormat="1" applyFont="1" applyFill="1" applyBorder="1"/>
    <xf numFmtId="164" fontId="1" fillId="2" borderId="10" xfId="0" applyNumberFormat="1" applyFont="1" applyFill="1" applyBorder="1"/>
    <xf numFmtId="166" fontId="1" fillId="2" borderId="10" xfId="0" applyNumberFormat="1" applyFont="1" applyFill="1" applyBorder="1"/>
    <xf numFmtId="0" fontId="3" fillId="2" borderId="12" xfId="1" applyFont="1" applyFill="1" applyBorder="1" applyAlignment="1">
      <alignment horizontal="left" wrapText="1"/>
    </xf>
    <xf numFmtId="164" fontId="1" fillId="0" borderId="12" xfId="0" applyNumberFormat="1" applyFont="1" applyFill="1" applyBorder="1"/>
    <xf numFmtId="164" fontId="1" fillId="2" borderId="12" xfId="0" applyNumberFormat="1" applyFont="1" applyFill="1" applyBorder="1"/>
    <xf numFmtId="166" fontId="1" fillId="2" borderId="12" xfId="0" applyNumberFormat="1" applyFont="1" applyFill="1" applyBorder="1"/>
    <xf numFmtId="0" fontId="6" fillId="2" borderId="12" xfId="0" applyFont="1" applyFill="1" applyBorder="1" applyAlignment="1">
      <alignment horizontal="left" vertical="distributed" wrapText="1"/>
    </xf>
    <xf numFmtId="0" fontId="3" fillId="2" borderId="12" xfId="1" applyFont="1" applyFill="1" applyBorder="1" applyAlignment="1">
      <alignment horizontal="left" vertical="distributed" wrapText="1"/>
    </xf>
    <xf numFmtId="164" fontId="1" fillId="0" borderId="14" xfId="0" applyNumberFormat="1" applyFont="1" applyFill="1" applyBorder="1"/>
    <xf numFmtId="164" fontId="1" fillId="2" borderId="14" xfId="0" applyNumberFormat="1" applyFont="1" applyFill="1" applyBorder="1"/>
    <xf numFmtId="166" fontId="1" fillId="2" borderId="15" xfId="0" applyNumberFormat="1" applyFont="1" applyFill="1" applyBorder="1"/>
    <xf numFmtId="164" fontId="2" fillId="0" borderId="14" xfId="0" applyNumberFormat="1" applyFont="1" applyFill="1" applyBorder="1"/>
    <xf numFmtId="166" fontId="1" fillId="2" borderId="16" xfId="0" applyNumberFormat="1" applyFont="1" applyFill="1" applyBorder="1"/>
    <xf numFmtId="166" fontId="2" fillId="2" borderId="17" xfId="0" applyNumberFormat="1" applyFont="1" applyFill="1" applyBorder="1"/>
    <xf numFmtId="164" fontId="2" fillId="2" borderId="18" xfId="0" applyNumberFormat="1" applyFont="1" applyFill="1" applyBorder="1"/>
    <xf numFmtId="166" fontId="1" fillId="2" borderId="19" xfId="0" applyNumberFormat="1" applyFont="1" applyFill="1" applyBorder="1"/>
    <xf numFmtId="164" fontId="1" fillId="2" borderId="20" xfId="0" applyNumberFormat="1" applyFont="1" applyFill="1" applyBorder="1"/>
    <xf numFmtId="164" fontId="1" fillId="0" borderId="12" xfId="0" applyNumberFormat="1" applyFont="1" applyFill="1" applyBorder="1" applyAlignment="1">
      <alignment wrapText="1"/>
    </xf>
    <xf numFmtId="166" fontId="3" fillId="2" borderId="12" xfId="0" applyNumberFormat="1" applyFont="1" applyFill="1" applyBorder="1"/>
    <xf numFmtId="164" fontId="1" fillId="0" borderId="22" xfId="0" applyNumberFormat="1" applyFont="1" applyFill="1" applyBorder="1"/>
    <xf numFmtId="164" fontId="1" fillId="2" borderId="22" xfId="0" applyNumberFormat="1" applyFont="1" applyFill="1" applyBorder="1"/>
    <xf numFmtId="164" fontId="1" fillId="0" borderId="12" xfId="0" applyNumberFormat="1" applyFont="1" applyFill="1" applyBorder="1"/>
    <xf numFmtId="166" fontId="1" fillId="2" borderId="22" xfId="0" applyNumberFormat="1" applyFont="1" applyFill="1" applyBorder="1"/>
    <xf numFmtId="164" fontId="1" fillId="0" borderId="10" xfId="0" applyNumberFormat="1" applyFont="1" applyFill="1" applyBorder="1"/>
    <xf numFmtId="164" fontId="1" fillId="2" borderId="10" xfId="0" applyNumberFormat="1" applyFont="1" applyFill="1" applyBorder="1"/>
    <xf numFmtId="164" fontId="1" fillId="0" borderId="22" xfId="0" applyNumberFormat="1" applyFont="1" applyFill="1" applyBorder="1"/>
    <xf numFmtId="164" fontId="1" fillId="2" borderId="22" xfId="0" applyNumberFormat="1" applyFont="1" applyFill="1" applyBorder="1"/>
    <xf numFmtId="166" fontId="1" fillId="2" borderId="0" xfId="0" applyNumberFormat="1" applyFont="1" applyFill="1" applyBorder="1"/>
    <xf numFmtId="0" fontId="1" fillId="2" borderId="24" xfId="0" applyFont="1" applyFill="1" applyBorder="1" applyAlignment="1">
      <alignment horizontal="center" vertical="center"/>
    </xf>
    <xf numFmtId="164" fontId="1" fillId="0" borderId="24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 vertical="center"/>
    </xf>
    <xf numFmtId="164" fontId="1" fillId="2" borderId="12" xfId="0" applyNumberFormat="1" applyFont="1" applyFill="1" applyBorder="1"/>
    <xf numFmtId="166" fontId="1" fillId="2" borderId="12" xfId="0" applyNumberFormat="1" applyFont="1" applyFill="1" applyBorder="1"/>
    <xf numFmtId="164" fontId="7" fillId="0" borderId="22" xfId="0" applyNumberFormat="1" applyFont="1" applyFill="1" applyBorder="1"/>
    <xf numFmtId="164" fontId="2" fillId="0" borderId="1" xfId="0" applyNumberFormat="1" applyFont="1" applyFill="1" applyBorder="1"/>
    <xf numFmtId="164" fontId="1" fillId="2" borderId="1" xfId="0" applyNumberFormat="1" applyFont="1" applyFill="1" applyBorder="1"/>
    <xf numFmtId="166" fontId="1" fillId="2" borderId="27" xfId="0" applyNumberFormat="1" applyFont="1" applyFill="1" applyBorder="1"/>
    <xf numFmtId="166" fontId="2" fillId="2" borderId="26" xfId="0" applyNumberFormat="1" applyFont="1" applyFill="1" applyBorder="1"/>
    <xf numFmtId="164" fontId="2" fillId="2" borderId="28" xfId="0" applyNumberFormat="1" applyFont="1" applyFill="1" applyBorder="1"/>
    <xf numFmtId="164" fontId="2" fillId="0" borderId="7" xfId="0" applyNumberFormat="1" applyFont="1" applyFill="1" applyBorder="1"/>
    <xf numFmtId="164" fontId="2" fillId="2" borderId="7" xfId="0" applyNumberFormat="1" applyFont="1" applyFill="1" applyBorder="1"/>
    <xf numFmtId="0" fontId="4" fillId="2" borderId="31" xfId="0" applyFont="1" applyFill="1" applyBorder="1"/>
    <xf numFmtId="166" fontId="2" fillId="2" borderId="29" xfId="0" applyNumberFormat="1" applyFont="1" applyFill="1" applyBorder="1"/>
    <xf numFmtId="164" fontId="2" fillId="2" borderId="32" xfId="0" applyNumberFormat="1" applyFont="1" applyFill="1" applyBorder="1"/>
    <xf numFmtId="164" fontId="1" fillId="0" borderId="22" xfId="0" applyNumberFormat="1" applyFont="1" applyFill="1" applyBorder="1" applyAlignment="1">
      <alignment horizontal="right"/>
    </xf>
    <xf numFmtId="164" fontId="1" fillId="2" borderId="12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6" fontId="4" fillId="2" borderId="12" xfId="0" applyNumberFormat="1" applyFont="1" applyFill="1" applyBorder="1"/>
    <xf numFmtId="164" fontId="1" fillId="2" borderId="22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0" borderId="23" xfId="0" applyNumberFormat="1" applyFont="1" applyFill="1" applyBorder="1"/>
    <xf numFmtId="166" fontId="3" fillId="2" borderId="22" xfId="0" applyNumberFormat="1" applyFont="1" applyFill="1" applyBorder="1"/>
    <xf numFmtId="164" fontId="1" fillId="0" borderId="23" xfId="0" applyNumberFormat="1" applyFont="1" applyFill="1" applyBorder="1" applyAlignment="1">
      <alignment horizontal="right"/>
    </xf>
    <xf numFmtId="166" fontId="1" fillId="2" borderId="22" xfId="0" applyNumberFormat="1" applyFont="1" applyFill="1" applyBorder="1"/>
    <xf numFmtId="164" fontId="2" fillId="0" borderId="37" xfId="0" applyNumberFormat="1" applyFont="1" applyFill="1" applyBorder="1"/>
    <xf numFmtId="164" fontId="2" fillId="2" borderId="37" xfId="0" applyNumberFormat="1" applyFont="1" applyFill="1" applyBorder="1"/>
    <xf numFmtId="164" fontId="1" fillId="0" borderId="23" xfId="0" applyNumberFormat="1" applyFont="1" applyFill="1" applyBorder="1"/>
    <xf numFmtId="164" fontId="1" fillId="2" borderId="23" xfId="0" applyNumberFormat="1" applyFont="1" applyFill="1" applyBorder="1"/>
    <xf numFmtId="166" fontId="3" fillId="2" borderId="23" xfId="0" applyNumberFormat="1" applyFont="1" applyFill="1" applyBorder="1"/>
    <xf numFmtId="164" fontId="1" fillId="0" borderId="9" xfId="0" applyNumberFormat="1" applyFont="1" applyFill="1" applyBorder="1"/>
    <xf numFmtId="166" fontId="1" fillId="2" borderId="23" xfId="0" applyNumberFormat="1" applyFont="1" applyFill="1" applyBorder="1"/>
    <xf numFmtId="166" fontId="4" fillId="2" borderId="8" xfId="0" applyNumberFormat="1" applyFont="1" applyFill="1" applyBorder="1"/>
    <xf numFmtId="166" fontId="3" fillId="2" borderId="10" xfId="0" applyNumberFormat="1" applyFont="1" applyFill="1" applyBorder="1"/>
    <xf numFmtId="164" fontId="4" fillId="2" borderId="37" xfId="0" applyNumberFormat="1" applyFont="1" applyFill="1" applyBorder="1"/>
    <xf numFmtId="166" fontId="2" fillId="2" borderId="37" xfId="0" applyNumberFormat="1" applyFont="1" applyFill="1" applyBorder="1"/>
    <xf numFmtId="164" fontId="1" fillId="0" borderId="10" xfId="0" applyNumberFormat="1" applyFont="1" applyFill="1" applyBorder="1" applyAlignment="1">
      <alignment wrapText="1"/>
    </xf>
    <xf numFmtId="0" fontId="1" fillId="2" borderId="12" xfId="0" applyFont="1" applyFill="1" applyBorder="1" applyAlignment="1">
      <alignment horizontal="left" vertical="center"/>
    </xf>
    <xf numFmtId="0" fontId="1" fillId="2" borderId="40" xfId="0" applyFont="1" applyFill="1" applyBorder="1" applyAlignment="1">
      <alignment vertical="center"/>
    </xf>
    <xf numFmtId="164" fontId="4" fillId="0" borderId="37" xfId="0" applyNumberFormat="1" applyFont="1" applyFill="1" applyBorder="1"/>
    <xf numFmtId="164" fontId="1" fillId="0" borderId="12" xfId="0" applyNumberFormat="1" applyFont="1" applyFill="1" applyBorder="1" applyAlignment="1">
      <alignment horizontal="right"/>
    </xf>
    <xf numFmtId="164" fontId="1" fillId="2" borderId="12" xfId="0" applyNumberFormat="1" applyFont="1" applyFill="1" applyBorder="1" applyAlignment="1">
      <alignment horizontal="right"/>
    </xf>
    <xf numFmtId="1" fontId="4" fillId="2" borderId="1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vertical="distributed" wrapText="1"/>
    </xf>
    <xf numFmtId="166" fontId="4" fillId="2" borderId="37" xfId="0" applyNumberFormat="1" applyFont="1" applyFill="1" applyBorder="1"/>
    <xf numFmtId="164" fontId="2" fillId="0" borderId="42" xfId="0" applyNumberFormat="1" applyFont="1" applyFill="1" applyBorder="1"/>
    <xf numFmtId="164" fontId="2" fillId="2" borderId="42" xfId="0" applyNumberFormat="1" applyFont="1" applyFill="1" applyBorder="1"/>
    <xf numFmtId="166" fontId="2" fillId="2" borderId="42" xfId="0" applyNumberFormat="1" applyFont="1" applyFill="1" applyBorder="1"/>
    <xf numFmtId="164" fontId="2" fillId="2" borderId="43" xfId="0" applyNumberFormat="1" applyFont="1" applyFill="1" applyBorder="1"/>
    <xf numFmtId="164" fontId="2" fillId="0" borderId="12" xfId="0" applyNumberFormat="1" applyFont="1" applyFill="1" applyBorder="1"/>
    <xf numFmtId="164" fontId="2" fillId="2" borderId="12" xfId="0" applyNumberFormat="1" applyFont="1" applyFill="1" applyBorder="1"/>
    <xf numFmtId="166" fontId="2" fillId="2" borderId="12" xfId="0" applyNumberFormat="1" applyFont="1" applyFill="1" applyBorder="1"/>
    <xf numFmtId="164" fontId="2" fillId="2" borderId="44" xfId="0" applyNumberFormat="1" applyFont="1" applyFill="1" applyBorder="1"/>
    <xf numFmtId="164" fontId="2" fillId="2" borderId="14" xfId="0" applyNumberFormat="1" applyFont="1" applyFill="1" applyBorder="1"/>
    <xf numFmtId="2" fontId="2" fillId="2" borderId="14" xfId="0" applyNumberFormat="1" applyFont="1" applyFill="1" applyBorder="1"/>
    <xf numFmtId="166" fontId="2" fillId="2" borderId="14" xfId="0" applyNumberFormat="1" applyFont="1" applyFill="1" applyBorder="1"/>
    <xf numFmtId="164" fontId="2" fillId="2" borderId="46" xfId="0" applyNumberFormat="1" applyFont="1" applyFill="1" applyBorder="1"/>
    <xf numFmtId="164" fontId="3" fillId="0" borderId="10" xfId="0" applyNumberFormat="1" applyFont="1" applyFill="1" applyBorder="1"/>
    <xf numFmtId="0" fontId="1" fillId="2" borderId="10" xfId="0" applyFont="1" applyFill="1" applyBorder="1"/>
    <xf numFmtId="164" fontId="3" fillId="0" borderId="22" xfId="0" applyNumberFormat="1" applyFont="1" applyFill="1" applyBorder="1" applyAlignment="1">
      <alignment wrapText="1"/>
    </xf>
    <xf numFmtId="2" fontId="1" fillId="2" borderId="10" xfId="0" applyNumberFormat="1" applyFont="1" applyFill="1" applyBorder="1"/>
    <xf numFmtId="164" fontId="3" fillId="0" borderId="12" xfId="0" applyNumberFormat="1" applyFont="1" applyFill="1" applyBorder="1"/>
    <xf numFmtId="2" fontId="1" fillId="2" borderId="12" xfId="0" applyNumberFormat="1" applyFont="1" applyFill="1" applyBorder="1"/>
    <xf numFmtId="164" fontId="7" fillId="0" borderId="12" xfId="0" applyNumberFormat="1" applyFont="1" applyFill="1" applyBorder="1"/>
    <xf numFmtId="164" fontId="3" fillId="0" borderId="22" xfId="0" applyNumberFormat="1" applyFont="1" applyFill="1" applyBorder="1"/>
    <xf numFmtId="2" fontId="2" fillId="2" borderId="12" xfId="0" applyNumberFormat="1" applyFont="1" applyFill="1" applyBorder="1"/>
    <xf numFmtId="0" fontId="1" fillId="2" borderId="21" xfId="0" applyFont="1" applyFill="1" applyBorder="1" applyAlignment="1">
      <alignment horizontal="center" vertical="center"/>
    </xf>
    <xf numFmtId="2" fontId="2" fillId="2" borderId="22" xfId="0" applyNumberFormat="1" applyFont="1" applyFill="1" applyBorder="1"/>
    <xf numFmtId="164" fontId="3" fillId="0" borderId="10" xfId="0" applyNumberFormat="1" applyFont="1" applyFill="1" applyBorder="1" applyAlignment="1">
      <alignment wrapText="1"/>
    </xf>
    <xf numFmtId="2" fontId="2" fillId="2" borderId="10" xfId="0" applyNumberFormat="1" applyFont="1" applyFill="1" applyBorder="1"/>
    <xf numFmtId="164" fontId="3" fillId="0" borderId="12" xfId="0" applyNumberFormat="1" applyFont="1" applyFill="1" applyBorder="1" applyAlignment="1">
      <alignment wrapText="1"/>
    </xf>
    <xf numFmtId="0" fontId="1" fillId="0" borderId="12" xfId="0" applyFont="1" applyFill="1" applyBorder="1"/>
    <xf numFmtId="0" fontId="1" fillId="0" borderId="22" xfId="0" applyFont="1" applyFill="1" applyBorder="1"/>
    <xf numFmtId="0" fontId="1" fillId="2" borderId="23" xfId="0" applyFont="1" applyFill="1" applyBorder="1"/>
    <xf numFmtId="2" fontId="2" fillId="2" borderId="37" xfId="0" applyNumberFormat="1" applyFont="1" applyFill="1" applyBorder="1"/>
    <xf numFmtId="164" fontId="4" fillId="0" borderId="14" xfId="0" applyNumberFormat="1" applyFont="1" applyFill="1" applyBorder="1"/>
    <xf numFmtId="164" fontId="4" fillId="2" borderId="14" xfId="0" applyNumberFormat="1" applyFont="1" applyFill="1" applyBorder="1"/>
    <xf numFmtId="166" fontId="4" fillId="2" borderId="14" xfId="0" applyNumberFormat="1" applyFont="1" applyFill="1" applyBorder="1"/>
    <xf numFmtId="166" fontId="2" fillId="2" borderId="10" xfId="0" applyNumberFormat="1" applyFont="1" applyFill="1" applyBorder="1"/>
    <xf numFmtId="166" fontId="1" fillId="2" borderId="42" xfId="0" applyNumberFormat="1" applyFont="1" applyFill="1" applyBorder="1"/>
    <xf numFmtId="0" fontId="2" fillId="2" borderId="14" xfId="0" applyFont="1" applyFill="1" applyBorder="1"/>
    <xf numFmtId="164" fontId="2" fillId="0" borderId="24" xfId="0" applyNumberFormat="1" applyFont="1" applyFill="1" applyBorder="1"/>
    <xf numFmtId="164" fontId="2" fillId="2" borderId="24" xfId="0" applyNumberFormat="1" applyFont="1" applyFill="1" applyBorder="1"/>
    <xf numFmtId="0" fontId="2" fillId="2" borderId="24" xfId="0" applyFont="1" applyFill="1" applyBorder="1"/>
    <xf numFmtId="166" fontId="2" fillId="2" borderId="24" xfId="0" applyNumberFormat="1" applyFont="1" applyFill="1" applyBorder="1"/>
    <xf numFmtId="164" fontId="2" fillId="2" borderId="28" xfId="0" applyNumberFormat="1" applyFont="1" applyFill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180"/>
  <sheetViews>
    <sheetView tabSelected="1" workbookViewId="0">
      <selection activeCell="M32" sqref="M32"/>
    </sheetView>
  </sheetViews>
  <sheetFormatPr defaultRowHeight="12" x14ac:dyDescent="0.2"/>
  <cols>
    <col min="1" max="1" width="23.28515625" style="29" customWidth="1"/>
    <col min="2" max="2" width="74.140625" style="1" customWidth="1"/>
    <col min="3" max="3" width="14.7109375" style="5" customWidth="1"/>
    <col min="4" max="4" width="11.7109375" style="4" customWidth="1"/>
    <col min="5" max="5" width="11" style="1" hidden="1" customWidth="1"/>
    <col min="6" max="6" width="12" style="5" customWidth="1"/>
    <col min="7" max="7" width="8.42578125" style="1" customWidth="1"/>
    <col min="8" max="8" width="11.5703125" style="1" customWidth="1"/>
    <col min="9" max="256" width="9.140625" style="6"/>
    <col min="257" max="257" width="23.28515625" style="6" customWidth="1"/>
    <col min="258" max="258" width="74.140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1.5703125" style="6" customWidth="1"/>
    <col min="265" max="512" width="9.140625" style="6"/>
    <col min="513" max="513" width="23.28515625" style="6" customWidth="1"/>
    <col min="514" max="514" width="74.140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1.5703125" style="6" customWidth="1"/>
    <col min="521" max="768" width="9.140625" style="6"/>
    <col min="769" max="769" width="23.28515625" style="6" customWidth="1"/>
    <col min="770" max="770" width="74.140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1.5703125" style="6" customWidth="1"/>
    <col min="777" max="1024" width="9.140625" style="6"/>
    <col min="1025" max="1025" width="23.28515625" style="6" customWidth="1"/>
    <col min="1026" max="1026" width="74.140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1.5703125" style="6" customWidth="1"/>
    <col min="1033" max="1280" width="9.140625" style="6"/>
    <col min="1281" max="1281" width="23.28515625" style="6" customWidth="1"/>
    <col min="1282" max="1282" width="74.140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1.5703125" style="6" customWidth="1"/>
    <col min="1289" max="1536" width="9.140625" style="6"/>
    <col min="1537" max="1537" width="23.28515625" style="6" customWidth="1"/>
    <col min="1538" max="1538" width="74.140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1.5703125" style="6" customWidth="1"/>
    <col min="1545" max="1792" width="9.140625" style="6"/>
    <col min="1793" max="1793" width="23.28515625" style="6" customWidth="1"/>
    <col min="1794" max="1794" width="74.140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1.5703125" style="6" customWidth="1"/>
    <col min="1801" max="2048" width="9.140625" style="6"/>
    <col min="2049" max="2049" width="23.28515625" style="6" customWidth="1"/>
    <col min="2050" max="2050" width="74.140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1.5703125" style="6" customWidth="1"/>
    <col min="2057" max="2304" width="9.140625" style="6"/>
    <col min="2305" max="2305" width="23.28515625" style="6" customWidth="1"/>
    <col min="2306" max="2306" width="74.140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1.5703125" style="6" customWidth="1"/>
    <col min="2313" max="2560" width="9.140625" style="6"/>
    <col min="2561" max="2561" width="23.28515625" style="6" customWidth="1"/>
    <col min="2562" max="2562" width="74.140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1.5703125" style="6" customWidth="1"/>
    <col min="2569" max="2816" width="9.140625" style="6"/>
    <col min="2817" max="2817" width="23.28515625" style="6" customWidth="1"/>
    <col min="2818" max="2818" width="74.140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1.5703125" style="6" customWidth="1"/>
    <col min="2825" max="3072" width="9.140625" style="6"/>
    <col min="3073" max="3073" width="23.28515625" style="6" customWidth="1"/>
    <col min="3074" max="3074" width="74.140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1.5703125" style="6" customWidth="1"/>
    <col min="3081" max="3328" width="9.140625" style="6"/>
    <col min="3329" max="3329" width="23.28515625" style="6" customWidth="1"/>
    <col min="3330" max="3330" width="74.140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1.5703125" style="6" customWidth="1"/>
    <col min="3337" max="3584" width="9.140625" style="6"/>
    <col min="3585" max="3585" width="23.28515625" style="6" customWidth="1"/>
    <col min="3586" max="3586" width="74.140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1.5703125" style="6" customWidth="1"/>
    <col min="3593" max="3840" width="9.140625" style="6"/>
    <col min="3841" max="3841" width="23.28515625" style="6" customWidth="1"/>
    <col min="3842" max="3842" width="74.140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1.5703125" style="6" customWidth="1"/>
    <col min="3849" max="4096" width="9.140625" style="6"/>
    <col min="4097" max="4097" width="23.28515625" style="6" customWidth="1"/>
    <col min="4098" max="4098" width="74.140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1.5703125" style="6" customWidth="1"/>
    <col min="4105" max="4352" width="9.140625" style="6"/>
    <col min="4353" max="4353" width="23.28515625" style="6" customWidth="1"/>
    <col min="4354" max="4354" width="74.140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1.5703125" style="6" customWidth="1"/>
    <col min="4361" max="4608" width="9.140625" style="6"/>
    <col min="4609" max="4609" width="23.28515625" style="6" customWidth="1"/>
    <col min="4610" max="4610" width="74.140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1.5703125" style="6" customWidth="1"/>
    <col min="4617" max="4864" width="9.140625" style="6"/>
    <col min="4865" max="4865" width="23.28515625" style="6" customWidth="1"/>
    <col min="4866" max="4866" width="74.140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1.5703125" style="6" customWidth="1"/>
    <col min="4873" max="5120" width="9.140625" style="6"/>
    <col min="5121" max="5121" width="23.28515625" style="6" customWidth="1"/>
    <col min="5122" max="5122" width="74.140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1.5703125" style="6" customWidth="1"/>
    <col min="5129" max="5376" width="9.140625" style="6"/>
    <col min="5377" max="5377" width="23.28515625" style="6" customWidth="1"/>
    <col min="5378" max="5378" width="74.140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1.5703125" style="6" customWidth="1"/>
    <col min="5385" max="5632" width="9.140625" style="6"/>
    <col min="5633" max="5633" width="23.28515625" style="6" customWidth="1"/>
    <col min="5634" max="5634" width="74.140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1.5703125" style="6" customWidth="1"/>
    <col min="5641" max="5888" width="9.140625" style="6"/>
    <col min="5889" max="5889" width="23.28515625" style="6" customWidth="1"/>
    <col min="5890" max="5890" width="74.140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1.5703125" style="6" customWidth="1"/>
    <col min="5897" max="6144" width="9.140625" style="6"/>
    <col min="6145" max="6145" width="23.28515625" style="6" customWidth="1"/>
    <col min="6146" max="6146" width="74.140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1.5703125" style="6" customWidth="1"/>
    <col min="6153" max="6400" width="9.140625" style="6"/>
    <col min="6401" max="6401" width="23.28515625" style="6" customWidth="1"/>
    <col min="6402" max="6402" width="74.140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1.5703125" style="6" customWidth="1"/>
    <col min="6409" max="6656" width="9.140625" style="6"/>
    <col min="6657" max="6657" width="23.28515625" style="6" customWidth="1"/>
    <col min="6658" max="6658" width="74.140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1.5703125" style="6" customWidth="1"/>
    <col min="6665" max="6912" width="9.140625" style="6"/>
    <col min="6913" max="6913" width="23.28515625" style="6" customWidth="1"/>
    <col min="6914" max="6914" width="74.140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1.5703125" style="6" customWidth="1"/>
    <col min="6921" max="7168" width="9.140625" style="6"/>
    <col min="7169" max="7169" width="23.28515625" style="6" customWidth="1"/>
    <col min="7170" max="7170" width="74.140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1.5703125" style="6" customWidth="1"/>
    <col min="7177" max="7424" width="9.140625" style="6"/>
    <col min="7425" max="7425" width="23.28515625" style="6" customWidth="1"/>
    <col min="7426" max="7426" width="74.140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1.5703125" style="6" customWidth="1"/>
    <col min="7433" max="7680" width="9.140625" style="6"/>
    <col min="7681" max="7681" width="23.28515625" style="6" customWidth="1"/>
    <col min="7682" max="7682" width="74.140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1.5703125" style="6" customWidth="1"/>
    <col min="7689" max="7936" width="9.140625" style="6"/>
    <col min="7937" max="7937" width="23.28515625" style="6" customWidth="1"/>
    <col min="7938" max="7938" width="74.140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1.5703125" style="6" customWidth="1"/>
    <col min="7945" max="8192" width="9.140625" style="6"/>
    <col min="8193" max="8193" width="23.28515625" style="6" customWidth="1"/>
    <col min="8194" max="8194" width="74.140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1.5703125" style="6" customWidth="1"/>
    <col min="8201" max="8448" width="9.140625" style="6"/>
    <col min="8449" max="8449" width="23.28515625" style="6" customWidth="1"/>
    <col min="8450" max="8450" width="74.140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1.5703125" style="6" customWidth="1"/>
    <col min="8457" max="8704" width="9.140625" style="6"/>
    <col min="8705" max="8705" width="23.28515625" style="6" customWidth="1"/>
    <col min="8706" max="8706" width="74.140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1.5703125" style="6" customWidth="1"/>
    <col min="8713" max="8960" width="9.140625" style="6"/>
    <col min="8961" max="8961" width="23.28515625" style="6" customWidth="1"/>
    <col min="8962" max="8962" width="74.140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1.5703125" style="6" customWidth="1"/>
    <col min="8969" max="9216" width="9.140625" style="6"/>
    <col min="9217" max="9217" width="23.28515625" style="6" customWidth="1"/>
    <col min="9218" max="9218" width="74.140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1.5703125" style="6" customWidth="1"/>
    <col min="9225" max="9472" width="9.140625" style="6"/>
    <col min="9473" max="9473" width="23.28515625" style="6" customWidth="1"/>
    <col min="9474" max="9474" width="74.140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1.5703125" style="6" customWidth="1"/>
    <col min="9481" max="9728" width="9.140625" style="6"/>
    <col min="9729" max="9729" width="23.28515625" style="6" customWidth="1"/>
    <col min="9730" max="9730" width="74.140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1.5703125" style="6" customWidth="1"/>
    <col min="9737" max="9984" width="9.140625" style="6"/>
    <col min="9985" max="9985" width="23.28515625" style="6" customWidth="1"/>
    <col min="9986" max="9986" width="74.140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1.5703125" style="6" customWidth="1"/>
    <col min="9993" max="10240" width="9.140625" style="6"/>
    <col min="10241" max="10241" width="23.28515625" style="6" customWidth="1"/>
    <col min="10242" max="10242" width="74.140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1.5703125" style="6" customWidth="1"/>
    <col min="10249" max="10496" width="9.140625" style="6"/>
    <col min="10497" max="10497" width="23.28515625" style="6" customWidth="1"/>
    <col min="10498" max="10498" width="74.140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1.5703125" style="6" customWidth="1"/>
    <col min="10505" max="10752" width="9.140625" style="6"/>
    <col min="10753" max="10753" width="23.28515625" style="6" customWidth="1"/>
    <col min="10754" max="10754" width="74.140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1.5703125" style="6" customWidth="1"/>
    <col min="10761" max="11008" width="9.140625" style="6"/>
    <col min="11009" max="11009" width="23.28515625" style="6" customWidth="1"/>
    <col min="11010" max="11010" width="74.140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1.5703125" style="6" customWidth="1"/>
    <col min="11017" max="11264" width="9.140625" style="6"/>
    <col min="11265" max="11265" width="23.28515625" style="6" customWidth="1"/>
    <col min="11266" max="11266" width="74.140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1.5703125" style="6" customWidth="1"/>
    <col min="11273" max="11520" width="9.140625" style="6"/>
    <col min="11521" max="11521" width="23.28515625" style="6" customWidth="1"/>
    <col min="11522" max="11522" width="74.140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1.5703125" style="6" customWidth="1"/>
    <col min="11529" max="11776" width="9.140625" style="6"/>
    <col min="11777" max="11777" width="23.28515625" style="6" customWidth="1"/>
    <col min="11778" max="11778" width="74.140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1.5703125" style="6" customWidth="1"/>
    <col min="11785" max="12032" width="9.140625" style="6"/>
    <col min="12033" max="12033" width="23.28515625" style="6" customWidth="1"/>
    <col min="12034" max="12034" width="74.140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1.5703125" style="6" customWidth="1"/>
    <col min="12041" max="12288" width="9.140625" style="6"/>
    <col min="12289" max="12289" width="23.28515625" style="6" customWidth="1"/>
    <col min="12290" max="12290" width="74.140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1.5703125" style="6" customWidth="1"/>
    <col min="12297" max="12544" width="9.140625" style="6"/>
    <col min="12545" max="12545" width="23.28515625" style="6" customWidth="1"/>
    <col min="12546" max="12546" width="74.140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1.5703125" style="6" customWidth="1"/>
    <col min="12553" max="12800" width="9.140625" style="6"/>
    <col min="12801" max="12801" width="23.28515625" style="6" customWidth="1"/>
    <col min="12802" max="12802" width="74.140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1.5703125" style="6" customWidth="1"/>
    <col min="12809" max="13056" width="9.140625" style="6"/>
    <col min="13057" max="13057" width="23.28515625" style="6" customWidth="1"/>
    <col min="13058" max="13058" width="74.140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1.5703125" style="6" customWidth="1"/>
    <col min="13065" max="13312" width="9.140625" style="6"/>
    <col min="13313" max="13313" width="23.28515625" style="6" customWidth="1"/>
    <col min="13314" max="13314" width="74.140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1.5703125" style="6" customWidth="1"/>
    <col min="13321" max="13568" width="9.140625" style="6"/>
    <col min="13569" max="13569" width="23.28515625" style="6" customWidth="1"/>
    <col min="13570" max="13570" width="74.140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1.5703125" style="6" customWidth="1"/>
    <col min="13577" max="13824" width="9.140625" style="6"/>
    <col min="13825" max="13825" width="23.28515625" style="6" customWidth="1"/>
    <col min="13826" max="13826" width="74.140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1.5703125" style="6" customWidth="1"/>
    <col min="13833" max="14080" width="9.140625" style="6"/>
    <col min="14081" max="14081" width="23.28515625" style="6" customWidth="1"/>
    <col min="14082" max="14082" width="74.140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1.5703125" style="6" customWidth="1"/>
    <col min="14089" max="14336" width="9.140625" style="6"/>
    <col min="14337" max="14337" width="23.28515625" style="6" customWidth="1"/>
    <col min="14338" max="14338" width="74.140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1.5703125" style="6" customWidth="1"/>
    <col min="14345" max="14592" width="9.140625" style="6"/>
    <col min="14593" max="14593" width="23.28515625" style="6" customWidth="1"/>
    <col min="14594" max="14594" width="74.140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1.5703125" style="6" customWidth="1"/>
    <col min="14601" max="14848" width="9.140625" style="6"/>
    <col min="14849" max="14849" width="23.28515625" style="6" customWidth="1"/>
    <col min="14850" max="14850" width="74.140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1.5703125" style="6" customWidth="1"/>
    <col min="14857" max="15104" width="9.140625" style="6"/>
    <col min="15105" max="15105" width="23.28515625" style="6" customWidth="1"/>
    <col min="15106" max="15106" width="74.140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1.5703125" style="6" customWidth="1"/>
    <col min="15113" max="15360" width="9.140625" style="6"/>
    <col min="15361" max="15361" width="23.28515625" style="6" customWidth="1"/>
    <col min="15362" max="15362" width="74.140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1.5703125" style="6" customWidth="1"/>
    <col min="15369" max="15616" width="9.140625" style="6"/>
    <col min="15617" max="15617" width="23.28515625" style="6" customWidth="1"/>
    <col min="15618" max="15618" width="74.140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1.5703125" style="6" customWidth="1"/>
    <col min="15625" max="15872" width="9.140625" style="6"/>
    <col min="15873" max="15873" width="23.28515625" style="6" customWidth="1"/>
    <col min="15874" max="15874" width="74.140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1.5703125" style="6" customWidth="1"/>
    <col min="15881" max="16128" width="9.140625" style="6"/>
    <col min="16129" max="16129" width="23.28515625" style="6" customWidth="1"/>
    <col min="16130" max="16130" width="74.140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1.5703125" style="6" customWidth="1"/>
    <col min="16137" max="16384" width="9.140625" style="6"/>
  </cols>
  <sheetData>
    <row r="1" spans="1:8" ht="11.25" customHeight="1" x14ac:dyDescent="0.2">
      <c r="A1" s="1"/>
      <c r="B1" s="2" t="s">
        <v>0</v>
      </c>
      <c r="C1" s="3"/>
    </row>
    <row r="2" spans="1:8" ht="11.25" customHeight="1" x14ac:dyDescent="0.2">
      <c r="A2" s="1"/>
      <c r="B2" s="2" t="s">
        <v>1</v>
      </c>
      <c r="C2" s="3"/>
    </row>
    <row r="3" spans="1:8" ht="11.25" customHeight="1" x14ac:dyDescent="0.2">
      <c r="A3" s="1"/>
      <c r="B3" s="2" t="s">
        <v>2</v>
      </c>
      <c r="C3" s="3"/>
      <c r="D3" s="7"/>
      <c r="F3" s="8"/>
    </row>
    <row r="4" spans="1:8" ht="11.25" customHeight="1" thickBot="1" x14ac:dyDescent="0.25">
      <c r="A4" s="1"/>
      <c r="B4" s="2" t="s">
        <v>254</v>
      </c>
      <c r="C4" s="3"/>
      <c r="G4" s="9"/>
      <c r="H4" s="9"/>
    </row>
    <row r="5" spans="1:8" s="15" customFormat="1" ht="11.25" customHeight="1" thickBot="1" x14ac:dyDescent="0.25">
      <c r="A5" s="10" t="s">
        <v>3</v>
      </c>
      <c r="B5" s="11"/>
      <c r="C5" s="12" t="s">
        <v>4</v>
      </c>
      <c r="D5" s="13" t="s">
        <v>5</v>
      </c>
      <c r="E5" s="14"/>
      <c r="F5" s="12" t="s">
        <v>5</v>
      </c>
      <c r="G5" s="128" t="s">
        <v>6</v>
      </c>
      <c r="H5" s="129"/>
    </row>
    <row r="6" spans="1:8" s="15" customFormat="1" ht="11.25" customHeight="1" x14ac:dyDescent="0.2">
      <c r="A6" s="16" t="s">
        <v>7</v>
      </c>
      <c r="B6" s="16" t="s">
        <v>8</v>
      </c>
      <c r="C6" s="17" t="s">
        <v>9</v>
      </c>
      <c r="D6" s="18" t="s">
        <v>255</v>
      </c>
      <c r="E6" s="18" t="s">
        <v>10</v>
      </c>
      <c r="F6" s="19" t="s">
        <v>256</v>
      </c>
      <c r="G6" s="10" t="s">
        <v>11</v>
      </c>
      <c r="H6" s="11" t="s">
        <v>12</v>
      </c>
    </row>
    <row r="7" spans="1:8" ht="11.25" customHeight="1" thickBot="1" x14ac:dyDescent="0.25">
      <c r="A7" s="16" t="s">
        <v>13</v>
      </c>
      <c r="B7" s="20"/>
      <c r="C7" s="17" t="s">
        <v>14</v>
      </c>
      <c r="D7" s="21">
        <v>2019</v>
      </c>
      <c r="F7" s="17">
        <v>2018</v>
      </c>
      <c r="G7" s="22"/>
      <c r="H7" s="22"/>
    </row>
    <row r="8" spans="1:8" s="25" customFormat="1" ht="11.25" customHeight="1" thickBot="1" x14ac:dyDescent="0.25">
      <c r="A8" s="23" t="s">
        <v>15</v>
      </c>
      <c r="B8" s="24" t="s">
        <v>16</v>
      </c>
      <c r="C8" s="130">
        <f>C9+C15+C25+C50+C62+C85+C36+C58</f>
        <v>74792.275999999998</v>
      </c>
      <c r="D8" s="131">
        <f>D9+D15+D25+D50+D62+D85+D37+D58+D35+D57</f>
        <v>4836.1173900000013</v>
      </c>
      <c r="E8" s="131" t="e">
        <f>E9+E15+E25+E50+E62+E85+E37+E60+E58</f>
        <v>#REF!</v>
      </c>
      <c r="F8" s="130">
        <f>F9+F15+F25+F50+F62+F85+F36+F60+F58+F14+F35+F59+F57</f>
        <v>4293.5751400000008</v>
      </c>
      <c r="G8" s="132">
        <f t="shared" ref="G8:G13" si="0">D8/C8*100</f>
        <v>6.4660652792542388</v>
      </c>
      <c r="H8" s="133">
        <f t="shared" ref="H8:H20" si="1">D8-C8</f>
        <v>-69956.158609999999</v>
      </c>
    </row>
    <row r="9" spans="1:8" s="28" customFormat="1" ht="15" customHeight="1" thickBot="1" x14ac:dyDescent="0.25">
      <c r="A9" s="26" t="s">
        <v>17</v>
      </c>
      <c r="B9" s="27" t="s">
        <v>18</v>
      </c>
      <c r="C9" s="130">
        <f>C10</f>
        <v>47835.6</v>
      </c>
      <c r="D9" s="131">
        <f>D10</f>
        <v>3501.6682799999999</v>
      </c>
      <c r="E9" s="134">
        <f>E10</f>
        <v>0</v>
      </c>
      <c r="F9" s="130">
        <f>F10</f>
        <v>3228.6155899999999</v>
      </c>
      <c r="G9" s="132">
        <f t="shared" si="0"/>
        <v>7.3202139828914037</v>
      </c>
      <c r="H9" s="133">
        <f t="shared" si="1"/>
        <v>-44333.93172</v>
      </c>
    </row>
    <row r="10" spans="1:8" ht="11.25" customHeight="1" x14ac:dyDescent="0.2">
      <c r="A10" s="29" t="s">
        <v>19</v>
      </c>
      <c r="B10" s="109" t="s">
        <v>20</v>
      </c>
      <c r="C10" s="135">
        <v>47835.6</v>
      </c>
      <c r="D10" s="136">
        <f>D11+D12+D13</f>
        <v>3501.6682799999999</v>
      </c>
      <c r="E10" s="136">
        <f>E11+E12+E13</f>
        <v>0</v>
      </c>
      <c r="F10" s="135">
        <v>3228.6155899999999</v>
      </c>
      <c r="G10" s="137">
        <f t="shared" si="0"/>
        <v>7.3202139828914037</v>
      </c>
      <c r="H10" s="136">
        <f t="shared" si="1"/>
        <v>-44333.93172</v>
      </c>
    </row>
    <row r="11" spans="1:8" ht="26.25" customHeight="1" x14ac:dyDescent="0.2">
      <c r="A11" s="30" t="s">
        <v>21</v>
      </c>
      <c r="B11" s="138" t="s">
        <v>22</v>
      </c>
      <c r="C11" s="139">
        <v>47664.6</v>
      </c>
      <c r="D11" s="140">
        <v>3490.3142699999999</v>
      </c>
      <c r="E11" s="141"/>
      <c r="F11" s="139">
        <v>3203.1808799999999</v>
      </c>
      <c r="G11" s="141">
        <f t="shared" si="0"/>
        <v>7.3226551151168788</v>
      </c>
      <c r="H11" s="140">
        <f t="shared" si="1"/>
        <v>-44174.285729999996</v>
      </c>
    </row>
    <row r="12" spans="1:8" ht="48" customHeight="1" x14ac:dyDescent="0.2">
      <c r="A12" s="30" t="s">
        <v>23</v>
      </c>
      <c r="B12" s="142" t="s">
        <v>24</v>
      </c>
      <c r="C12" s="139">
        <v>50</v>
      </c>
      <c r="D12" s="140">
        <v>11.33314</v>
      </c>
      <c r="E12" s="141"/>
      <c r="F12" s="139">
        <v>23.79336</v>
      </c>
      <c r="G12" s="141">
        <f t="shared" si="0"/>
        <v>22.66628</v>
      </c>
      <c r="H12" s="140">
        <f t="shared" si="1"/>
        <v>-38.66686</v>
      </c>
    </row>
    <row r="13" spans="1:8" ht="23.25" customHeight="1" thickBot="1" x14ac:dyDescent="0.25">
      <c r="A13" s="31" t="s">
        <v>25</v>
      </c>
      <c r="B13" s="143" t="s">
        <v>26</v>
      </c>
      <c r="C13" s="139">
        <v>121</v>
      </c>
      <c r="D13" s="140">
        <v>2.087E-2</v>
      </c>
      <c r="E13" s="141"/>
      <c r="F13" s="139">
        <v>1.6413500000000001</v>
      </c>
      <c r="G13" s="141">
        <f t="shared" si="0"/>
        <v>1.7247933884297521E-2</v>
      </c>
      <c r="H13" s="140">
        <f t="shared" si="1"/>
        <v>-120.97913</v>
      </c>
    </row>
    <row r="14" spans="1:8" ht="15" hidden="1" customHeight="1" x14ac:dyDescent="0.2">
      <c r="A14" s="32" t="s">
        <v>27</v>
      </c>
      <c r="B14" s="33" t="s">
        <v>28</v>
      </c>
      <c r="C14" s="144"/>
      <c r="D14" s="145"/>
      <c r="E14" s="146"/>
      <c r="F14" s="147"/>
      <c r="G14" s="148">
        <v>0</v>
      </c>
      <c r="H14" s="145">
        <f t="shared" si="1"/>
        <v>0</v>
      </c>
    </row>
    <row r="15" spans="1:8" s="35" customFormat="1" ht="11.25" customHeight="1" thickBot="1" x14ac:dyDescent="0.25">
      <c r="A15" s="34" t="s">
        <v>29</v>
      </c>
      <c r="B15" s="27" t="s">
        <v>30</v>
      </c>
      <c r="C15" s="130">
        <f>C16+C20+C22+C23+C24+C19</f>
        <v>17548.5</v>
      </c>
      <c r="D15" s="131">
        <f>D16+D20+D22+D23+D24</f>
        <v>714.30764000000011</v>
      </c>
      <c r="E15" s="70">
        <f>E16+E21+E22+E23</f>
        <v>0</v>
      </c>
      <c r="F15" s="130">
        <f>F16+F20+F22+F23</f>
        <v>758.74134000000004</v>
      </c>
      <c r="G15" s="149">
        <f t="shared" ref="G15:G20" si="2">D15/C15*100</f>
        <v>4.0704769068581363</v>
      </c>
      <c r="H15" s="150">
        <f t="shared" si="1"/>
        <v>-16834.192360000001</v>
      </c>
    </row>
    <row r="16" spans="1:8" s="35" customFormat="1" ht="11.25" customHeight="1" x14ac:dyDescent="0.2">
      <c r="A16" s="29" t="s">
        <v>31</v>
      </c>
      <c r="B16" s="112" t="s">
        <v>32</v>
      </c>
      <c r="C16" s="135">
        <f>C17+C18</f>
        <v>13821</v>
      </c>
      <c r="D16" s="136">
        <f>D17+D18+D19</f>
        <v>401.60593</v>
      </c>
      <c r="E16" s="136">
        <f>E17+E18</f>
        <v>0</v>
      </c>
      <c r="F16" s="135">
        <f>F17+F18+F19</f>
        <v>414.92515000000003</v>
      </c>
      <c r="G16" s="151">
        <f t="shared" si="2"/>
        <v>2.9057660806019827</v>
      </c>
      <c r="H16" s="152">
        <f t="shared" si="1"/>
        <v>-13419.39407</v>
      </c>
    </row>
    <row r="17" spans="1:8" s="35" customFormat="1" ht="15.75" customHeight="1" x14ac:dyDescent="0.2">
      <c r="A17" s="36" t="s">
        <v>33</v>
      </c>
      <c r="B17" s="110" t="s">
        <v>34</v>
      </c>
      <c r="C17" s="153">
        <v>7308</v>
      </c>
      <c r="D17" s="140">
        <v>284.96778999999998</v>
      </c>
      <c r="E17" s="154"/>
      <c r="F17" s="139">
        <v>213.38756000000001</v>
      </c>
      <c r="G17" s="141">
        <f t="shared" si="2"/>
        <v>3.8993950465243565</v>
      </c>
      <c r="H17" s="140">
        <f t="shared" si="1"/>
        <v>-7023.0322100000003</v>
      </c>
    </row>
    <row r="18" spans="1:8" ht="26.25" customHeight="1" x14ac:dyDescent="0.2">
      <c r="A18" s="37" t="s">
        <v>35</v>
      </c>
      <c r="B18" s="110" t="s">
        <v>36</v>
      </c>
      <c r="C18" s="153">
        <v>6513</v>
      </c>
      <c r="D18" s="140">
        <v>116.59577</v>
      </c>
      <c r="E18" s="39"/>
      <c r="F18" s="139">
        <v>201.53758999999999</v>
      </c>
      <c r="G18" s="141">
        <f t="shared" si="2"/>
        <v>1.7902006755719333</v>
      </c>
      <c r="H18" s="140">
        <f t="shared" si="1"/>
        <v>-6396.4042300000001</v>
      </c>
    </row>
    <row r="19" spans="1:8" ht="12.75" customHeight="1" x14ac:dyDescent="0.2">
      <c r="A19" s="36" t="s">
        <v>37</v>
      </c>
      <c r="B19" s="110" t="s">
        <v>38</v>
      </c>
      <c r="C19" s="153"/>
      <c r="D19" s="140">
        <v>4.2369999999999998E-2</v>
      </c>
      <c r="E19" s="39"/>
      <c r="F19" s="139">
        <v>0</v>
      </c>
      <c r="G19" s="141" t="e">
        <f t="shared" si="2"/>
        <v>#DIV/0!</v>
      </c>
      <c r="H19" s="140">
        <f t="shared" si="1"/>
        <v>4.2369999999999998E-2</v>
      </c>
    </row>
    <row r="20" spans="1:8" ht="11.25" customHeight="1" x14ac:dyDescent="0.2">
      <c r="A20" s="113" t="s">
        <v>39</v>
      </c>
      <c r="B20" s="108" t="s">
        <v>257</v>
      </c>
      <c r="C20" s="155">
        <v>1323</v>
      </c>
      <c r="D20" s="156">
        <v>166.85415</v>
      </c>
      <c r="E20" s="141"/>
      <c r="F20" s="157">
        <v>228.76868999999999</v>
      </c>
      <c r="G20" s="158">
        <f t="shared" si="2"/>
        <v>12.611802721088436</v>
      </c>
      <c r="H20" s="156">
        <f t="shared" si="1"/>
        <v>-1156.1458499999999</v>
      </c>
    </row>
    <row r="21" spans="1:8" ht="11.25" customHeight="1" x14ac:dyDescent="0.2">
      <c r="A21" s="114"/>
      <c r="B21" s="109" t="s">
        <v>258</v>
      </c>
      <c r="C21" s="159"/>
      <c r="D21" s="160"/>
      <c r="E21" s="141"/>
      <c r="F21" s="157"/>
      <c r="G21" s="137"/>
      <c r="H21" s="160"/>
    </row>
    <row r="22" spans="1:8" ht="11.25" customHeight="1" x14ac:dyDescent="0.2">
      <c r="A22" s="39" t="s">
        <v>40</v>
      </c>
      <c r="B22" s="40" t="s">
        <v>41</v>
      </c>
      <c r="C22" s="139">
        <v>1578.5</v>
      </c>
      <c r="D22" s="140">
        <v>51.821539999999999</v>
      </c>
      <c r="E22" s="141"/>
      <c r="F22" s="139">
        <v>24.7805</v>
      </c>
      <c r="G22" s="141">
        <f>D22/C22*100</f>
        <v>3.2829610389610386</v>
      </c>
      <c r="H22" s="140">
        <f>D22-C22</f>
        <v>-1526.6784600000001</v>
      </c>
    </row>
    <row r="23" spans="1:8" ht="13.5" customHeight="1" thickBot="1" x14ac:dyDescent="0.25">
      <c r="A23" s="29" t="s">
        <v>42</v>
      </c>
      <c r="B23" s="108" t="s">
        <v>43</v>
      </c>
      <c r="C23" s="161">
        <v>826</v>
      </c>
      <c r="D23" s="162">
        <v>94.026020000000003</v>
      </c>
      <c r="E23" s="158"/>
      <c r="F23" s="161">
        <v>90.266999999999996</v>
      </c>
      <c r="G23" s="158">
        <f>D23/C23*100</f>
        <v>11.383295399515738</v>
      </c>
      <c r="H23" s="162">
        <f>D23-C23</f>
        <v>-731.97397999999998</v>
      </c>
    </row>
    <row r="24" spans="1:8" ht="11.25" hidden="1" customHeight="1" x14ac:dyDescent="0.2">
      <c r="A24" s="41" t="s">
        <v>44</v>
      </c>
      <c r="B24" s="108" t="s">
        <v>45</v>
      </c>
      <c r="C24" s="161"/>
      <c r="D24" s="162"/>
      <c r="E24" s="163"/>
      <c r="F24" s="161"/>
      <c r="G24" s="158" t="e">
        <f>D24/C24*100</f>
        <v>#DIV/0!</v>
      </c>
      <c r="H24" s="162">
        <f>D24-C24</f>
        <v>0</v>
      </c>
    </row>
    <row r="25" spans="1:8" ht="11.25" customHeight="1" thickBot="1" x14ac:dyDescent="0.25">
      <c r="A25" s="42" t="s">
        <v>46</v>
      </c>
      <c r="B25" s="27" t="s">
        <v>47</v>
      </c>
      <c r="C25" s="130">
        <f>C26+C29+C34</f>
        <v>2770</v>
      </c>
      <c r="D25" s="131">
        <f>D26+D29+D34+D30+D31+D32+D33</f>
        <v>169.78551999999999</v>
      </c>
      <c r="E25" s="23">
        <f>E27+E29+E34</f>
        <v>0</v>
      </c>
      <c r="F25" s="130">
        <f>F26+F29+F34+F32</f>
        <v>101.30197</v>
      </c>
      <c r="G25" s="132">
        <f>D25/C25*100</f>
        <v>6.1294411552346562</v>
      </c>
      <c r="H25" s="131">
        <f>D25-C25</f>
        <v>-2600.2144800000001</v>
      </c>
    </row>
    <row r="26" spans="1:8" ht="11.25" customHeight="1" x14ac:dyDescent="0.2">
      <c r="A26" s="164" t="s">
        <v>48</v>
      </c>
      <c r="B26" s="43" t="s">
        <v>49</v>
      </c>
      <c r="C26" s="165">
        <f>C28</f>
        <v>1240</v>
      </c>
      <c r="D26" s="160">
        <f>D28</f>
        <v>79.248019999999997</v>
      </c>
      <c r="E26" s="137"/>
      <c r="F26" s="159">
        <f>F28</f>
        <v>53.136969999999998</v>
      </c>
      <c r="G26" s="166">
        <f>D26/C26*100</f>
        <v>6.3909693548387088</v>
      </c>
      <c r="H26" s="160">
        <f>D26-C26</f>
        <v>-1160.75198</v>
      </c>
    </row>
    <row r="27" spans="1:8" ht="11.25" customHeight="1" x14ac:dyDescent="0.2">
      <c r="A27" s="167"/>
      <c r="B27" s="109" t="s">
        <v>50</v>
      </c>
      <c r="C27" s="159"/>
      <c r="D27" s="168"/>
      <c r="E27" s="140">
        <f>E28</f>
        <v>0</v>
      </c>
      <c r="F27" s="157"/>
      <c r="G27" s="169"/>
      <c r="H27" s="168"/>
    </row>
    <row r="28" spans="1:8" ht="11.25" customHeight="1" x14ac:dyDescent="0.2">
      <c r="A28" s="36" t="s">
        <v>51</v>
      </c>
      <c r="B28" s="44" t="s">
        <v>52</v>
      </c>
      <c r="C28" s="139">
        <v>1240</v>
      </c>
      <c r="D28" s="140">
        <v>79.248019999999997</v>
      </c>
      <c r="E28" s="141"/>
      <c r="F28" s="139">
        <v>53.136969999999998</v>
      </c>
      <c r="G28" s="141">
        <f t="shared" ref="G28:G33" si="3">D28/C28*100</f>
        <v>6.3909693548387088</v>
      </c>
      <c r="H28" s="140">
        <f t="shared" ref="H28:H35" si="4">D28-C28</f>
        <v>-1160.75198</v>
      </c>
    </row>
    <row r="29" spans="1:8" ht="11.25" customHeight="1" x14ac:dyDescent="0.2">
      <c r="A29" s="45" t="s">
        <v>53</v>
      </c>
      <c r="B29" s="44" t="s">
        <v>54</v>
      </c>
      <c r="C29" s="139">
        <f>C30+C31+C32+C33</f>
        <v>1530</v>
      </c>
      <c r="D29" s="140">
        <v>12</v>
      </c>
      <c r="E29" s="141"/>
      <c r="F29" s="139">
        <v>6</v>
      </c>
      <c r="G29" s="141">
        <f t="shared" si="3"/>
        <v>0.78431372549019607</v>
      </c>
      <c r="H29" s="140">
        <f t="shared" si="4"/>
        <v>-1518</v>
      </c>
    </row>
    <row r="30" spans="1:8" ht="11.25" customHeight="1" x14ac:dyDescent="0.2">
      <c r="A30" s="36" t="s">
        <v>56</v>
      </c>
      <c r="B30" s="44" t="s">
        <v>57</v>
      </c>
      <c r="C30" s="139">
        <v>30</v>
      </c>
      <c r="D30" s="140"/>
      <c r="E30" s="141"/>
      <c r="F30" s="139"/>
      <c r="G30" s="141">
        <f t="shared" si="3"/>
        <v>0</v>
      </c>
      <c r="H30" s="140">
        <f t="shared" si="4"/>
        <v>-30</v>
      </c>
    </row>
    <row r="31" spans="1:8" ht="11.25" customHeight="1" x14ac:dyDescent="0.2">
      <c r="A31" s="36" t="s">
        <v>58</v>
      </c>
      <c r="B31" s="44" t="s">
        <v>59</v>
      </c>
      <c r="C31" s="139">
        <v>1000</v>
      </c>
      <c r="D31" s="140">
        <v>23.987500000000001</v>
      </c>
      <c r="E31" s="141"/>
      <c r="F31" s="139"/>
      <c r="G31" s="141">
        <f t="shared" si="3"/>
        <v>2.3987500000000002</v>
      </c>
      <c r="H31" s="140">
        <f t="shared" si="4"/>
        <v>-976.01250000000005</v>
      </c>
    </row>
    <row r="32" spans="1:8" ht="11.25" customHeight="1" x14ac:dyDescent="0.2">
      <c r="A32" s="36" t="s">
        <v>60</v>
      </c>
      <c r="B32" s="44" t="s">
        <v>61</v>
      </c>
      <c r="C32" s="139">
        <v>150</v>
      </c>
      <c r="D32" s="140">
        <v>11.55</v>
      </c>
      <c r="E32" s="141"/>
      <c r="F32" s="139">
        <v>42.164999999999999</v>
      </c>
      <c r="G32" s="141">
        <f t="shared" si="3"/>
        <v>7.7</v>
      </c>
      <c r="H32" s="140">
        <f t="shared" si="4"/>
        <v>-138.44999999999999</v>
      </c>
    </row>
    <row r="33" spans="1:235" ht="48" customHeight="1" thickBot="1" x14ac:dyDescent="0.25">
      <c r="A33" s="37" t="s">
        <v>259</v>
      </c>
      <c r="B33" s="110" t="s">
        <v>62</v>
      </c>
      <c r="C33" s="139">
        <v>350</v>
      </c>
      <c r="D33" s="140">
        <v>43</v>
      </c>
      <c r="E33" s="141"/>
      <c r="F33" s="139"/>
      <c r="G33" s="141">
        <f t="shared" si="3"/>
        <v>12.285714285714286</v>
      </c>
      <c r="H33" s="140">
        <f t="shared" si="4"/>
        <v>-307</v>
      </c>
    </row>
    <row r="34" spans="1:235" ht="11.25" hidden="1" customHeight="1" x14ac:dyDescent="0.2">
      <c r="A34" s="36" t="s">
        <v>55</v>
      </c>
      <c r="B34" s="44" t="s">
        <v>61</v>
      </c>
      <c r="C34" s="139"/>
      <c r="D34" s="140"/>
      <c r="E34" s="141"/>
      <c r="F34" s="139"/>
      <c r="G34" s="141">
        <v>0</v>
      </c>
      <c r="H34" s="140">
        <f t="shared" si="4"/>
        <v>0</v>
      </c>
    </row>
    <row r="35" spans="1:235" ht="11.25" hidden="1" customHeight="1" x14ac:dyDescent="0.2">
      <c r="A35" s="46" t="s">
        <v>63</v>
      </c>
      <c r="B35" s="108" t="s">
        <v>64</v>
      </c>
      <c r="C35" s="161"/>
      <c r="D35" s="162"/>
      <c r="E35" s="158"/>
      <c r="F35" s="170"/>
      <c r="G35" s="158">
        <v>0</v>
      </c>
      <c r="H35" s="162">
        <f t="shared" si="4"/>
        <v>0</v>
      </c>
    </row>
    <row r="36" spans="1:235" ht="11.25" customHeight="1" x14ac:dyDescent="0.2">
      <c r="A36" s="124" t="s">
        <v>65</v>
      </c>
      <c r="B36" s="126" t="s">
        <v>66</v>
      </c>
      <c r="C36" s="171">
        <f>C38+C48</f>
        <v>5219.7000000000007</v>
      </c>
      <c r="D36" s="172"/>
      <c r="E36" s="173"/>
      <c r="F36" s="171">
        <f>F40+F42+F44+F48</f>
        <v>63.83963</v>
      </c>
      <c r="G36" s="174">
        <f>D37/C36*100</f>
        <v>5.7692673908462178</v>
      </c>
      <c r="H36" s="175">
        <f>D37-C36</f>
        <v>-4918.5615500000004</v>
      </c>
    </row>
    <row r="37" spans="1:235" ht="11.25" customHeight="1" thickBot="1" x14ac:dyDescent="0.25">
      <c r="A37" s="125"/>
      <c r="B37" s="127"/>
      <c r="C37" s="176"/>
      <c r="D37" s="177">
        <f>D40+D42+D44+D48</f>
        <v>301.13845000000003</v>
      </c>
      <c r="E37" s="178" t="e">
        <f>E41+E42+#REF!</f>
        <v>#REF!</v>
      </c>
      <c r="F37" s="176"/>
      <c r="G37" s="179"/>
      <c r="H37" s="180"/>
    </row>
    <row r="38" spans="1:235" ht="45" customHeight="1" x14ac:dyDescent="0.2">
      <c r="A38" s="47" t="s">
        <v>67</v>
      </c>
      <c r="B38" s="48" t="s">
        <v>68</v>
      </c>
      <c r="C38" s="135">
        <f>C39+C42+C44</f>
        <v>5016.6000000000004</v>
      </c>
      <c r="D38" s="136">
        <f>D39+D42+D44</f>
        <v>277.01103000000001</v>
      </c>
      <c r="E38" s="109"/>
      <c r="F38" s="135">
        <f>F39+F42+F44</f>
        <v>40.589509999999997</v>
      </c>
      <c r="G38" s="137">
        <f>D38/C38*100</f>
        <v>5.5218879320655425</v>
      </c>
      <c r="H38" s="136">
        <f>D38-C38</f>
        <v>-4739.5889700000007</v>
      </c>
    </row>
    <row r="39" spans="1:235" ht="26.25" customHeight="1" x14ac:dyDescent="0.2">
      <c r="A39" s="49" t="s">
        <v>69</v>
      </c>
      <c r="B39" s="111" t="s">
        <v>70</v>
      </c>
      <c r="C39" s="139">
        <f>C40</f>
        <v>4305.6000000000004</v>
      </c>
      <c r="D39" s="140">
        <f>D40</f>
        <v>273.36002999999999</v>
      </c>
      <c r="E39" s="44"/>
      <c r="F39" s="139">
        <f>F40</f>
        <v>40.589509999999997</v>
      </c>
      <c r="G39" s="141">
        <f>D39/C39*100</f>
        <v>6.3489416109253058</v>
      </c>
      <c r="H39" s="140">
        <f>D39-C39</f>
        <v>-4032.2399700000005</v>
      </c>
    </row>
    <row r="40" spans="1:235" ht="11.25" customHeight="1" x14ac:dyDescent="0.2">
      <c r="A40" s="119" t="s">
        <v>71</v>
      </c>
      <c r="B40" s="123" t="s">
        <v>70</v>
      </c>
      <c r="C40" s="155">
        <v>4305.6000000000004</v>
      </c>
      <c r="D40" s="156">
        <v>273.36002999999999</v>
      </c>
      <c r="E40" s="141"/>
      <c r="F40" s="181">
        <v>40.589509999999997</v>
      </c>
      <c r="G40" s="169">
        <f>D40/C40*100</f>
        <v>6.3489416109253058</v>
      </c>
      <c r="H40" s="182">
        <f>D40-C40</f>
        <v>-4032.2399700000005</v>
      </c>
    </row>
    <row r="41" spans="1:235" ht="12.75" customHeight="1" x14ac:dyDescent="0.2">
      <c r="A41" s="122"/>
      <c r="B41" s="123"/>
      <c r="C41" s="159"/>
      <c r="D41" s="160"/>
      <c r="E41" s="141"/>
      <c r="F41" s="183"/>
      <c r="G41" s="169"/>
      <c r="H41" s="182"/>
    </row>
    <row r="42" spans="1:235" ht="22.5" customHeight="1" x14ac:dyDescent="0.2">
      <c r="A42" s="50" t="s">
        <v>72</v>
      </c>
      <c r="B42" s="110" t="s">
        <v>73</v>
      </c>
      <c r="C42" s="139">
        <f>C43</f>
        <v>553</v>
      </c>
      <c r="D42" s="140">
        <f>D43</f>
        <v>0</v>
      </c>
      <c r="E42" s="140">
        <f>E43</f>
        <v>0</v>
      </c>
      <c r="F42" s="139">
        <f>F43</f>
        <v>0</v>
      </c>
      <c r="G42" s="141">
        <f>D42/C42*100</f>
        <v>0</v>
      </c>
      <c r="H42" s="140">
        <f>D42-C42</f>
        <v>-553</v>
      </c>
    </row>
    <row r="43" spans="1:235" ht="22.5" customHeight="1" x14ac:dyDescent="0.2">
      <c r="A43" s="51" t="s">
        <v>74</v>
      </c>
      <c r="B43" s="110" t="s">
        <v>73</v>
      </c>
      <c r="C43" s="139">
        <v>553</v>
      </c>
      <c r="D43" s="140"/>
      <c r="E43" s="141"/>
      <c r="F43" s="139"/>
      <c r="G43" s="141">
        <f>D43/C43*100</f>
        <v>0</v>
      </c>
      <c r="H43" s="140">
        <f>D43-C43</f>
        <v>-553</v>
      </c>
    </row>
    <row r="44" spans="1:235" ht="21" customHeight="1" x14ac:dyDescent="0.2">
      <c r="A44" s="119" t="s">
        <v>75</v>
      </c>
      <c r="B44" s="121" t="s">
        <v>76</v>
      </c>
      <c r="C44" s="155">
        <f>C46</f>
        <v>158</v>
      </c>
      <c r="D44" s="168">
        <f>D46</f>
        <v>3.6509999999999998</v>
      </c>
      <c r="E44" s="184"/>
      <c r="F44" s="157">
        <f>F46</f>
        <v>0</v>
      </c>
      <c r="G44" s="169">
        <f>D44/C44*100</f>
        <v>2.310759493670886</v>
      </c>
      <c r="H44" s="185">
        <f>D44-C44</f>
        <v>-154.34899999999999</v>
      </c>
      <c r="I44" s="35"/>
    </row>
    <row r="45" spans="1:235" ht="25.5" customHeight="1" x14ac:dyDescent="0.2">
      <c r="A45" s="122"/>
      <c r="B45" s="121"/>
      <c r="C45" s="159"/>
      <c r="D45" s="168"/>
      <c r="E45" s="154"/>
      <c r="F45" s="157"/>
      <c r="G45" s="169"/>
      <c r="H45" s="186"/>
      <c r="I45" s="52"/>
    </row>
    <row r="46" spans="1:235" s="52" customFormat="1" ht="11.25" customHeight="1" x14ac:dyDescent="0.2">
      <c r="A46" s="119" t="s">
        <v>77</v>
      </c>
      <c r="B46" s="121" t="s">
        <v>78</v>
      </c>
      <c r="C46" s="155">
        <v>158</v>
      </c>
      <c r="D46" s="168">
        <v>3.6509999999999998</v>
      </c>
      <c r="E46" s="154"/>
      <c r="F46" s="181"/>
      <c r="G46" s="169">
        <f>G44</f>
        <v>2.310759493670886</v>
      </c>
      <c r="H46" s="168">
        <f>D46-C46</f>
        <v>-154.34899999999999</v>
      </c>
    </row>
    <row r="47" spans="1:235" s="52" customFormat="1" ht="23.25" customHeight="1" thickBot="1" x14ac:dyDescent="0.25">
      <c r="A47" s="120"/>
      <c r="B47" s="115"/>
      <c r="C47" s="187"/>
      <c r="D47" s="156"/>
      <c r="E47" s="188"/>
      <c r="F47" s="189"/>
      <c r="G47" s="190"/>
      <c r="H47" s="156"/>
    </row>
    <row r="48" spans="1:235" s="55" customFormat="1" ht="11.25" customHeight="1" thickBot="1" x14ac:dyDescent="0.25">
      <c r="A48" s="53" t="s">
        <v>79</v>
      </c>
      <c r="B48" s="54" t="s">
        <v>80</v>
      </c>
      <c r="C48" s="191">
        <f>C49</f>
        <v>203.1</v>
      </c>
      <c r="D48" s="192">
        <f>D49</f>
        <v>24.127420000000001</v>
      </c>
      <c r="E48" s="192">
        <f>E49</f>
        <v>0</v>
      </c>
      <c r="F48" s="191">
        <f>F49</f>
        <v>23.250119999999999</v>
      </c>
      <c r="G48" s="149">
        <f>D48/C48*100</f>
        <v>11.879576563269326</v>
      </c>
      <c r="H48" s="150">
        <f t="shared" ref="H48:H65" si="5">D48-C48</f>
        <v>-178.97257999999999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</row>
    <row r="49" spans="1:9" s="52" customFormat="1" ht="11.25" customHeight="1" thickBot="1" x14ac:dyDescent="0.25">
      <c r="A49" s="56" t="s">
        <v>81</v>
      </c>
      <c r="B49" s="43" t="s">
        <v>80</v>
      </c>
      <c r="C49" s="193">
        <v>203.1</v>
      </c>
      <c r="D49" s="194">
        <v>24.127420000000001</v>
      </c>
      <c r="E49" s="195"/>
      <c r="F49" s="196">
        <v>23.250119999999999</v>
      </c>
      <c r="G49" s="197">
        <f>D49/C49*100</f>
        <v>11.879576563269326</v>
      </c>
      <c r="H49" s="152">
        <f t="shared" si="5"/>
        <v>-178.97257999999999</v>
      </c>
    </row>
    <row r="50" spans="1:9" s="52" customFormat="1" ht="11.25" customHeight="1" thickBot="1" x14ac:dyDescent="0.25">
      <c r="A50" s="34" t="s">
        <v>82</v>
      </c>
      <c r="B50" s="57" t="s">
        <v>83</v>
      </c>
      <c r="C50" s="130">
        <f>C51</f>
        <v>184.476</v>
      </c>
      <c r="D50" s="130">
        <f>D51</f>
        <v>4.1070099999999998</v>
      </c>
      <c r="E50" s="198"/>
      <c r="F50" s="130">
        <f>F51+F52+F54+F53+F56+F55</f>
        <v>5.5420299999999996</v>
      </c>
      <c r="G50" s="149">
        <f>D50/C50*100</f>
        <v>2.2263112816843385</v>
      </c>
      <c r="H50" s="150">
        <f t="shared" si="5"/>
        <v>-180.36899</v>
      </c>
    </row>
    <row r="51" spans="1:9" s="52" customFormat="1" ht="11.25" customHeight="1" x14ac:dyDescent="0.2">
      <c r="A51" s="29" t="s">
        <v>260</v>
      </c>
      <c r="B51" s="58" t="s">
        <v>84</v>
      </c>
      <c r="C51" s="135">
        <f>C54+C52+C53+C55+C56+C57</f>
        <v>184.476</v>
      </c>
      <c r="D51" s="136">
        <f>D52+D53+D54+D55+D56</f>
        <v>4.1070099999999998</v>
      </c>
      <c r="E51" s="199"/>
      <c r="F51" s="135">
        <v>7.6289999999999997E-2</v>
      </c>
      <c r="G51" s="137">
        <v>0</v>
      </c>
      <c r="H51" s="136">
        <f t="shared" si="5"/>
        <v>-180.36899</v>
      </c>
    </row>
    <row r="52" spans="1:9" s="52" customFormat="1" ht="11.25" customHeight="1" x14ac:dyDescent="0.2">
      <c r="A52" s="36" t="s">
        <v>85</v>
      </c>
      <c r="B52" s="59" t="s">
        <v>86</v>
      </c>
      <c r="C52" s="139">
        <v>80.34</v>
      </c>
      <c r="D52" s="140">
        <v>0.76212000000000002</v>
      </c>
      <c r="E52" s="154"/>
      <c r="F52" s="139">
        <v>0.28411999999999998</v>
      </c>
      <c r="G52" s="141">
        <f>D52/C52*100</f>
        <v>0.94861837191934273</v>
      </c>
      <c r="H52" s="140">
        <f t="shared" si="5"/>
        <v>-79.577880000000007</v>
      </c>
    </row>
    <row r="53" spans="1:9" s="52" customFormat="1" ht="11.25" customHeight="1" x14ac:dyDescent="0.2">
      <c r="A53" s="36" t="s">
        <v>261</v>
      </c>
      <c r="B53" s="59" t="s">
        <v>87</v>
      </c>
      <c r="C53" s="139"/>
      <c r="D53" s="140"/>
      <c r="E53" s="154"/>
      <c r="F53" s="139"/>
      <c r="G53" s="141">
        <v>0</v>
      </c>
      <c r="H53" s="140">
        <f t="shared" si="5"/>
        <v>0</v>
      </c>
    </row>
    <row r="54" spans="1:9" s="52" customFormat="1" ht="11.25" customHeight="1" thickBot="1" x14ac:dyDescent="0.25">
      <c r="A54" s="36" t="s">
        <v>88</v>
      </c>
      <c r="B54" s="45" t="s">
        <v>89</v>
      </c>
      <c r="C54" s="139">
        <v>104.136</v>
      </c>
      <c r="D54" s="140">
        <v>3.3448899999999999</v>
      </c>
      <c r="E54" s="154"/>
      <c r="F54" s="139">
        <v>5.1816199999999997</v>
      </c>
      <c r="G54" s="141">
        <f>D54/C54*100</f>
        <v>3.2120400245832377</v>
      </c>
      <c r="H54" s="140">
        <f t="shared" si="5"/>
        <v>-100.79110999999999</v>
      </c>
    </row>
    <row r="55" spans="1:9" s="52" customFormat="1" ht="11.25" hidden="1" customHeight="1" x14ac:dyDescent="0.2">
      <c r="A55" s="36" t="s">
        <v>90</v>
      </c>
      <c r="B55" s="45" t="s">
        <v>91</v>
      </c>
      <c r="C55" s="139"/>
      <c r="D55" s="140"/>
      <c r="E55" s="154"/>
      <c r="F55" s="139"/>
      <c r="G55" s="141">
        <v>0</v>
      </c>
      <c r="H55" s="140">
        <f t="shared" si="5"/>
        <v>0</v>
      </c>
    </row>
    <row r="56" spans="1:9" s="52" customFormat="1" ht="23.25" hidden="1" customHeight="1" x14ac:dyDescent="0.2">
      <c r="A56" s="37" t="s">
        <v>92</v>
      </c>
      <c r="B56" s="59" t="s">
        <v>93</v>
      </c>
      <c r="C56" s="139"/>
      <c r="D56" s="140"/>
      <c r="E56" s="154"/>
      <c r="F56" s="139"/>
      <c r="G56" s="141" t="e">
        <f>D56/C56*100</f>
        <v>#DIV/0!</v>
      </c>
      <c r="H56" s="140">
        <f t="shared" si="5"/>
        <v>0</v>
      </c>
    </row>
    <row r="57" spans="1:9" s="52" customFormat="1" ht="13.5" hidden="1" customHeight="1" x14ac:dyDescent="0.2">
      <c r="A57" s="45" t="s">
        <v>94</v>
      </c>
      <c r="B57" s="60" t="s">
        <v>95</v>
      </c>
      <c r="C57" s="161"/>
      <c r="D57" s="162"/>
      <c r="E57" s="188"/>
      <c r="F57" s="161"/>
      <c r="G57" s="158">
        <v>0</v>
      </c>
      <c r="H57" s="162">
        <f t="shared" si="5"/>
        <v>0</v>
      </c>
    </row>
    <row r="58" spans="1:9" s="52" customFormat="1" ht="15" customHeight="1" thickBot="1" x14ac:dyDescent="0.25">
      <c r="A58" s="34" t="s">
        <v>96</v>
      </c>
      <c r="B58" s="61" t="s">
        <v>97</v>
      </c>
      <c r="C58" s="200">
        <f>C59+C60+C61</f>
        <v>239</v>
      </c>
      <c r="D58" s="200">
        <f>D59+D60+D61</f>
        <v>4.7368800000000002</v>
      </c>
      <c r="E58" s="200">
        <f>E59+E60</f>
        <v>0</v>
      </c>
      <c r="F58" s="200"/>
      <c r="G58" s="201">
        <f t="shared" ref="G58:G65" si="6">D58/C58*100</f>
        <v>1.9819581589958162</v>
      </c>
      <c r="H58" s="150">
        <f t="shared" si="5"/>
        <v>-234.26311999999999</v>
      </c>
      <c r="I58" s="6"/>
    </row>
    <row r="59" spans="1:9" s="15" customFormat="1" ht="0.75" hidden="1" customHeight="1" thickBot="1" x14ac:dyDescent="0.25">
      <c r="A59" s="62" t="s">
        <v>98</v>
      </c>
      <c r="B59" s="63" t="s">
        <v>99</v>
      </c>
      <c r="C59" s="202"/>
      <c r="D59" s="136"/>
      <c r="E59" s="137"/>
      <c r="F59" s="135"/>
      <c r="G59" s="137" t="e">
        <f t="shared" si="6"/>
        <v>#DIV/0!</v>
      </c>
      <c r="H59" s="136">
        <f t="shared" si="5"/>
        <v>0</v>
      </c>
    </row>
    <row r="60" spans="1:9" s="15" customFormat="1" ht="24" hidden="1" customHeight="1" thickBot="1" x14ac:dyDescent="0.25">
      <c r="A60" s="203" t="s">
        <v>262</v>
      </c>
      <c r="B60" s="65" t="s">
        <v>99</v>
      </c>
      <c r="C60" s="139"/>
      <c r="D60" s="140"/>
      <c r="E60" s="141"/>
      <c r="F60" s="139"/>
      <c r="G60" s="141" t="e">
        <f t="shared" si="6"/>
        <v>#DIV/0!</v>
      </c>
      <c r="H60" s="140">
        <f t="shared" si="5"/>
        <v>0</v>
      </c>
    </row>
    <row r="61" spans="1:9" s="15" customFormat="1" ht="24" customHeight="1" thickBot="1" x14ac:dyDescent="0.25">
      <c r="A61" s="204" t="s">
        <v>100</v>
      </c>
      <c r="B61" s="64" t="s">
        <v>101</v>
      </c>
      <c r="C61" s="161">
        <v>239</v>
      </c>
      <c r="D61" s="162">
        <v>4.7368800000000002</v>
      </c>
      <c r="E61" s="158"/>
      <c r="F61" s="161"/>
      <c r="G61" s="158">
        <f t="shared" si="6"/>
        <v>1.9819581589958162</v>
      </c>
      <c r="H61" s="162">
        <f t="shared" si="5"/>
        <v>-234.26311999999999</v>
      </c>
    </row>
    <row r="62" spans="1:9" ht="11.25" customHeight="1" thickBot="1" x14ac:dyDescent="0.25">
      <c r="A62" s="34" t="s">
        <v>102</v>
      </c>
      <c r="B62" s="61" t="s">
        <v>103</v>
      </c>
      <c r="C62" s="205">
        <f>C63+C66+C70+C81+C82+C83+C78+C75+C74</f>
        <v>995</v>
      </c>
      <c r="D62" s="200">
        <f>D63+D64+D65+D66+D68+D70+D71+D73+D75+D78+D80+D81+D82+D83</f>
        <v>19.53772</v>
      </c>
      <c r="E62" s="200" t="e">
        <f>#REF!+#REF!+E67+E69+E70+E72+E73+E74+E76+E78+E63+E81+E82+E83</f>
        <v>#REF!</v>
      </c>
      <c r="F62" s="205">
        <f>F64+F65+F67+F69+F70+F71+F73+F74+F75+F78+F63+F81+F82+F83+F79+F80</f>
        <v>28.317100000000003</v>
      </c>
      <c r="G62" s="201">
        <f t="shared" si="6"/>
        <v>1.9635899497487439</v>
      </c>
      <c r="H62" s="150">
        <f t="shared" si="5"/>
        <v>-975.46227999999996</v>
      </c>
    </row>
    <row r="63" spans="1:9" ht="11.25" customHeight="1" x14ac:dyDescent="0.2">
      <c r="A63" s="58" t="s">
        <v>104</v>
      </c>
      <c r="B63" s="66" t="s">
        <v>105</v>
      </c>
      <c r="C63" s="135">
        <v>150</v>
      </c>
      <c r="D63" s="136">
        <v>3.70004</v>
      </c>
      <c r="E63" s="137"/>
      <c r="F63" s="135">
        <v>0.05</v>
      </c>
      <c r="G63" s="137">
        <f t="shared" si="6"/>
        <v>2.4666933333333332</v>
      </c>
      <c r="H63" s="136">
        <f t="shared" si="5"/>
        <v>-146.29996</v>
      </c>
    </row>
    <row r="64" spans="1:9" s="15" customFormat="1" ht="11.25" customHeight="1" x14ac:dyDescent="0.2">
      <c r="A64" s="39" t="s">
        <v>106</v>
      </c>
      <c r="B64" s="40" t="s">
        <v>107</v>
      </c>
      <c r="C64" s="206"/>
      <c r="D64" s="207">
        <v>0.86929999999999996</v>
      </c>
      <c r="E64" s="208"/>
      <c r="F64" s="206"/>
      <c r="G64" s="141" t="e">
        <f t="shared" si="6"/>
        <v>#DIV/0!</v>
      </c>
      <c r="H64" s="140">
        <f t="shared" si="5"/>
        <v>0.86929999999999996</v>
      </c>
      <c r="I64" s="6"/>
    </row>
    <row r="65" spans="1:8" ht="11.25" customHeight="1" x14ac:dyDescent="0.2">
      <c r="A65" s="36" t="s">
        <v>108</v>
      </c>
      <c r="B65" s="40" t="s">
        <v>109</v>
      </c>
      <c r="C65" s="139"/>
      <c r="D65" s="140"/>
      <c r="E65" s="141"/>
      <c r="F65" s="139"/>
      <c r="G65" s="141" t="e">
        <f t="shared" si="6"/>
        <v>#DIV/0!</v>
      </c>
      <c r="H65" s="140">
        <f t="shared" si="5"/>
        <v>0</v>
      </c>
    </row>
    <row r="66" spans="1:8" ht="13.5" customHeight="1" x14ac:dyDescent="0.2">
      <c r="A66" s="209" t="s">
        <v>263</v>
      </c>
      <c r="B66" s="115" t="s">
        <v>110</v>
      </c>
      <c r="C66" s="155">
        <v>20</v>
      </c>
      <c r="D66" s="168"/>
      <c r="E66" s="141"/>
      <c r="F66" s="157"/>
      <c r="G66" s="169"/>
      <c r="H66" s="185"/>
    </row>
    <row r="67" spans="1:8" ht="7.5" customHeight="1" x14ac:dyDescent="0.2">
      <c r="A67" s="167"/>
      <c r="B67" s="116"/>
      <c r="C67" s="159"/>
      <c r="D67" s="168"/>
      <c r="E67" s="141"/>
      <c r="F67" s="157"/>
      <c r="G67" s="169"/>
      <c r="H67" s="186"/>
    </row>
    <row r="68" spans="1:8" ht="11.25" customHeight="1" x14ac:dyDescent="0.2">
      <c r="A68" s="29" t="s">
        <v>111</v>
      </c>
      <c r="B68" s="40" t="s">
        <v>112</v>
      </c>
      <c r="C68" s="155"/>
      <c r="D68" s="168"/>
      <c r="E68" s="141"/>
      <c r="F68" s="157"/>
      <c r="G68" s="169"/>
      <c r="H68" s="168"/>
    </row>
    <row r="69" spans="1:8" ht="8.25" hidden="1" customHeight="1" x14ac:dyDescent="0.2">
      <c r="B69" s="40"/>
      <c r="C69" s="159"/>
      <c r="D69" s="168"/>
      <c r="E69" s="141"/>
      <c r="F69" s="157"/>
      <c r="G69" s="169"/>
      <c r="H69" s="168"/>
    </row>
    <row r="70" spans="1:8" ht="11.25" customHeight="1" x14ac:dyDescent="0.2">
      <c r="A70" s="36" t="s">
        <v>113</v>
      </c>
      <c r="B70" s="40" t="s">
        <v>114</v>
      </c>
      <c r="C70" s="139">
        <f>C71+C73</f>
        <v>125</v>
      </c>
      <c r="D70" s="140"/>
      <c r="E70" s="141"/>
      <c r="F70" s="139"/>
      <c r="G70" s="141">
        <v>0</v>
      </c>
      <c r="H70" s="140">
        <f>D70-C70</f>
        <v>-125</v>
      </c>
    </row>
    <row r="71" spans="1:8" ht="10.5" customHeight="1" x14ac:dyDescent="0.2">
      <c r="A71" s="117" t="s">
        <v>115</v>
      </c>
      <c r="B71" s="115" t="s">
        <v>116</v>
      </c>
      <c r="C71" s="155">
        <v>30</v>
      </c>
      <c r="D71" s="140"/>
      <c r="E71" s="141"/>
      <c r="F71" s="139">
        <v>12.3</v>
      </c>
      <c r="G71" s="169">
        <f>D72/C71*100</f>
        <v>73.333333333333329</v>
      </c>
      <c r="H71" s="168">
        <f>D72-C71</f>
        <v>-8</v>
      </c>
    </row>
    <row r="72" spans="1:8" ht="1.5" hidden="1" customHeight="1" x14ac:dyDescent="0.2">
      <c r="A72" s="118"/>
      <c r="B72" s="116"/>
      <c r="C72" s="159"/>
      <c r="D72" s="140">
        <v>22</v>
      </c>
      <c r="E72" s="141"/>
      <c r="F72" s="139"/>
      <c r="G72" s="169"/>
      <c r="H72" s="168"/>
    </row>
    <row r="73" spans="1:8" ht="11.25" customHeight="1" x14ac:dyDescent="0.2">
      <c r="A73" s="36" t="s">
        <v>117</v>
      </c>
      <c r="B73" s="40" t="s">
        <v>118</v>
      </c>
      <c r="C73" s="139">
        <v>95</v>
      </c>
      <c r="D73" s="140">
        <v>3</v>
      </c>
      <c r="E73" s="141"/>
      <c r="F73" s="139"/>
      <c r="G73" s="141">
        <f>D73/C73*100</f>
        <v>3.1578947368421053</v>
      </c>
      <c r="H73" s="140">
        <f>D73-C73</f>
        <v>-92</v>
      </c>
    </row>
    <row r="74" spans="1:8" ht="11.25" customHeight="1" x14ac:dyDescent="0.2">
      <c r="A74" s="36" t="s">
        <v>119</v>
      </c>
      <c r="B74" s="40" t="s">
        <v>120</v>
      </c>
      <c r="C74" s="139"/>
      <c r="D74" s="140"/>
      <c r="E74" s="141"/>
      <c r="F74" s="139"/>
      <c r="G74" s="141">
        <v>0</v>
      </c>
      <c r="H74" s="140">
        <f>D74-C74</f>
        <v>0</v>
      </c>
    </row>
    <row r="75" spans="1:8" ht="11.25" customHeight="1" x14ac:dyDescent="0.2">
      <c r="A75" s="209" t="s">
        <v>121</v>
      </c>
      <c r="B75" s="115" t="s">
        <v>122</v>
      </c>
      <c r="C75" s="155"/>
      <c r="D75" s="156">
        <v>0.5</v>
      </c>
      <c r="E75" s="141"/>
      <c r="F75" s="155"/>
      <c r="G75" s="169" t="e">
        <f>D75/C75*100</f>
        <v>#DIV/0!</v>
      </c>
      <c r="H75" s="210">
        <f>D75-C75</f>
        <v>0.5</v>
      </c>
    </row>
    <row r="76" spans="1:8" ht="9.75" customHeight="1" x14ac:dyDescent="0.2">
      <c r="A76" s="167"/>
      <c r="B76" s="116"/>
      <c r="C76" s="159"/>
      <c r="D76" s="160"/>
      <c r="E76" s="141"/>
      <c r="F76" s="159"/>
      <c r="G76" s="169"/>
      <c r="H76" s="211"/>
    </row>
    <row r="77" spans="1:8" ht="11.25" customHeight="1" x14ac:dyDescent="0.2">
      <c r="A77" s="209" t="s">
        <v>264</v>
      </c>
      <c r="B77" s="69" t="s">
        <v>265</v>
      </c>
      <c r="C77" s="161"/>
      <c r="D77" s="162"/>
      <c r="E77" s="141"/>
      <c r="F77" s="161"/>
      <c r="G77" s="158"/>
      <c r="H77" s="162"/>
    </row>
    <row r="78" spans="1:8" ht="11.25" customHeight="1" x14ac:dyDescent="0.2">
      <c r="A78" s="167"/>
      <c r="B78" s="109" t="s">
        <v>266</v>
      </c>
      <c r="C78" s="135">
        <f>C79+C80</f>
        <v>0</v>
      </c>
      <c r="D78" s="136">
        <f>D79+D80</f>
        <v>0</v>
      </c>
      <c r="E78" s="140">
        <f>E79+E80</f>
        <v>0</v>
      </c>
      <c r="F78" s="135"/>
      <c r="G78" s="137" t="e">
        <f>D78/C78*100</f>
        <v>#DIV/0!</v>
      </c>
      <c r="H78" s="136">
        <f t="shared" ref="H78:H109" si="7">D78-C78</f>
        <v>0</v>
      </c>
    </row>
    <row r="79" spans="1:8" ht="11.25" hidden="1" customHeight="1" x14ac:dyDescent="0.2">
      <c r="A79" s="29" t="s">
        <v>123</v>
      </c>
      <c r="B79" s="67" t="s">
        <v>124</v>
      </c>
      <c r="C79" s="139"/>
      <c r="D79" s="140"/>
      <c r="E79" s="141"/>
      <c r="F79" s="139"/>
      <c r="G79" s="141">
        <v>0</v>
      </c>
      <c r="H79" s="140">
        <f t="shared" si="7"/>
        <v>0</v>
      </c>
    </row>
    <row r="80" spans="1:8" ht="11.25" hidden="1" customHeight="1" x14ac:dyDescent="0.2">
      <c r="A80" s="45" t="s">
        <v>267</v>
      </c>
      <c r="B80" s="212" t="s">
        <v>268</v>
      </c>
      <c r="C80" s="139"/>
      <c r="D80" s="140"/>
      <c r="E80" s="141"/>
      <c r="F80" s="139"/>
      <c r="G80" s="141" t="e">
        <f>D80/C80*100</f>
        <v>#DIV/0!</v>
      </c>
      <c r="H80" s="140">
        <f t="shared" si="7"/>
        <v>0</v>
      </c>
    </row>
    <row r="81" spans="1:9" ht="11.25" customHeight="1" x14ac:dyDescent="0.2">
      <c r="A81" s="45" t="s">
        <v>125</v>
      </c>
      <c r="B81" s="68" t="s">
        <v>127</v>
      </c>
      <c r="C81" s="139">
        <v>30</v>
      </c>
      <c r="D81" s="140"/>
      <c r="E81" s="141"/>
      <c r="F81" s="139"/>
      <c r="G81" s="141">
        <v>0</v>
      </c>
      <c r="H81" s="140">
        <f t="shared" si="7"/>
        <v>-30</v>
      </c>
    </row>
    <row r="82" spans="1:9" ht="11.25" customHeight="1" x14ac:dyDescent="0.2">
      <c r="A82" s="45" t="s">
        <v>126</v>
      </c>
      <c r="B82" s="68" t="s">
        <v>127</v>
      </c>
      <c r="C82" s="139">
        <v>70</v>
      </c>
      <c r="D82" s="140">
        <v>1.02</v>
      </c>
      <c r="E82" s="141"/>
      <c r="F82" s="139">
        <v>4</v>
      </c>
      <c r="G82" s="141">
        <f>D82/C82*100</f>
        <v>1.4571428571428573</v>
      </c>
      <c r="H82" s="140">
        <f t="shared" si="7"/>
        <v>-68.98</v>
      </c>
    </row>
    <row r="83" spans="1:9" ht="11.25" customHeight="1" x14ac:dyDescent="0.2">
      <c r="A83" s="45" t="s">
        <v>128</v>
      </c>
      <c r="B83" s="40" t="s">
        <v>129</v>
      </c>
      <c r="C83" s="139">
        <f>C84</f>
        <v>600</v>
      </c>
      <c r="D83" s="139">
        <f>D84</f>
        <v>10.44838</v>
      </c>
      <c r="E83" s="139" t="e">
        <f>#REF!</f>
        <v>#REF!</v>
      </c>
      <c r="F83" s="139">
        <v>11.9671</v>
      </c>
      <c r="G83" s="141">
        <f>D83/C83*100</f>
        <v>1.7413966666666665</v>
      </c>
      <c r="H83" s="140">
        <f t="shared" si="7"/>
        <v>-589.55161999999996</v>
      </c>
    </row>
    <row r="84" spans="1:9" ht="11.25" customHeight="1" thickBot="1" x14ac:dyDescent="0.25">
      <c r="A84" s="36" t="s">
        <v>130</v>
      </c>
      <c r="B84" s="69" t="s">
        <v>131</v>
      </c>
      <c r="C84" s="161">
        <v>600</v>
      </c>
      <c r="D84" s="162">
        <v>10.44838</v>
      </c>
      <c r="E84" s="158"/>
      <c r="F84" s="161"/>
      <c r="G84" s="158">
        <f>D84/C84*100</f>
        <v>1.7413966666666665</v>
      </c>
      <c r="H84" s="162">
        <f t="shared" si="7"/>
        <v>-589.55161999999996</v>
      </c>
    </row>
    <row r="85" spans="1:9" ht="11.25" customHeight="1" thickBot="1" x14ac:dyDescent="0.25">
      <c r="A85" s="34" t="s">
        <v>132</v>
      </c>
      <c r="B85" s="61" t="s">
        <v>133</v>
      </c>
      <c r="C85" s="205">
        <f>C86+C87+C88</f>
        <v>0</v>
      </c>
      <c r="D85" s="200">
        <f>D86+D87+D88</f>
        <v>120.83589000000001</v>
      </c>
      <c r="E85" s="213">
        <f>E86+E87+E88</f>
        <v>0</v>
      </c>
      <c r="F85" s="205">
        <f>F86+F87+F88</f>
        <v>107.21747999999999</v>
      </c>
      <c r="G85" s="201" t="e">
        <f>D85/C85*100</f>
        <v>#DIV/0!</v>
      </c>
      <c r="H85" s="150">
        <f t="shared" si="7"/>
        <v>120.83589000000001</v>
      </c>
    </row>
    <row r="86" spans="1:9" ht="11.25" customHeight="1" x14ac:dyDescent="0.2">
      <c r="A86" s="29" t="s">
        <v>134</v>
      </c>
      <c r="B86" s="66" t="s">
        <v>135</v>
      </c>
      <c r="C86" s="135"/>
      <c r="D86" s="136">
        <v>68.006990000000002</v>
      </c>
      <c r="E86" s="137"/>
      <c r="F86" s="135">
        <v>54.388599999999997</v>
      </c>
      <c r="G86" s="137">
        <v>0</v>
      </c>
      <c r="H86" s="136">
        <f t="shared" si="7"/>
        <v>68.006990000000002</v>
      </c>
    </row>
    <row r="87" spans="1:9" ht="11.25" hidden="1" customHeight="1" x14ac:dyDescent="0.2">
      <c r="A87" s="36" t="s">
        <v>136</v>
      </c>
      <c r="B87" s="40" t="s">
        <v>135</v>
      </c>
      <c r="C87" s="139"/>
      <c r="D87" s="140"/>
      <c r="E87" s="141"/>
      <c r="F87" s="139"/>
      <c r="G87" s="141" t="e">
        <f t="shared" ref="G87:G94" si="8">D87/C87*100</f>
        <v>#DIV/0!</v>
      </c>
      <c r="H87" s="140">
        <f t="shared" si="7"/>
        <v>0</v>
      </c>
    </row>
    <row r="88" spans="1:9" ht="11.25" customHeight="1" thickBot="1" x14ac:dyDescent="0.25">
      <c r="A88" s="36" t="s">
        <v>137</v>
      </c>
      <c r="B88" s="69" t="s">
        <v>133</v>
      </c>
      <c r="C88" s="161"/>
      <c r="D88" s="162">
        <v>52.828899999999997</v>
      </c>
      <c r="E88" s="158"/>
      <c r="F88" s="161">
        <v>52.828879999999998</v>
      </c>
      <c r="G88" s="158" t="e">
        <f t="shared" si="8"/>
        <v>#DIV/0!</v>
      </c>
      <c r="H88" s="162">
        <f t="shared" si="7"/>
        <v>52.828899999999997</v>
      </c>
    </row>
    <row r="89" spans="1:9" ht="11.25" customHeight="1" thickBot="1" x14ac:dyDescent="0.25">
      <c r="A89" s="70" t="s">
        <v>138</v>
      </c>
      <c r="B89" s="71" t="s">
        <v>139</v>
      </c>
      <c r="C89" s="214">
        <f>C90+C166+C164+C163</f>
        <v>353008.57699999999</v>
      </c>
      <c r="D89" s="215">
        <f>D90+D166+D164+D163</f>
        <v>27917.726600000002</v>
      </c>
      <c r="E89" s="215" t="e">
        <f>E90+E166+E164+E163+E165</f>
        <v>#REF!</v>
      </c>
      <c r="F89" s="214">
        <f>F90+F166+F164+F163+F165</f>
        <v>24519.53933</v>
      </c>
      <c r="G89" s="216">
        <f t="shared" si="8"/>
        <v>7.9085122625788218</v>
      </c>
      <c r="H89" s="217">
        <f t="shared" si="7"/>
        <v>-325090.8504</v>
      </c>
    </row>
    <row r="90" spans="1:9" ht="11.25" customHeight="1" thickBot="1" x14ac:dyDescent="0.25">
      <c r="A90" s="72" t="s">
        <v>140</v>
      </c>
      <c r="B90" s="73" t="s">
        <v>141</v>
      </c>
      <c r="C90" s="218">
        <f>C91+C94+C115+C145</f>
        <v>353008.57699999999</v>
      </c>
      <c r="D90" s="219">
        <f>D91+D94+D115+D145</f>
        <v>27917.726600000002</v>
      </c>
      <c r="E90" s="219" t="e">
        <f>E91+E94+E115+E145</f>
        <v>#REF!</v>
      </c>
      <c r="F90" s="218">
        <f>F91+F94+F115+F145</f>
        <v>24519.54061</v>
      </c>
      <c r="G90" s="220">
        <f t="shared" si="8"/>
        <v>7.9085122625788218</v>
      </c>
      <c r="H90" s="221">
        <f t="shared" si="7"/>
        <v>-325090.8504</v>
      </c>
    </row>
    <row r="91" spans="1:9" ht="11.25" customHeight="1" thickBot="1" x14ac:dyDescent="0.25">
      <c r="A91" s="70" t="s">
        <v>142</v>
      </c>
      <c r="B91" s="74" t="s">
        <v>143</v>
      </c>
      <c r="C91" s="147">
        <f>C92+C93</f>
        <v>141422.6</v>
      </c>
      <c r="D91" s="222">
        <f>D92+D93</f>
        <v>15166</v>
      </c>
      <c r="E91" s="223">
        <f>E92+E93</f>
        <v>0</v>
      </c>
      <c r="F91" s="147">
        <f>SUM(F92+F93)</f>
        <v>11208</v>
      </c>
      <c r="G91" s="224">
        <f t="shared" si="8"/>
        <v>10.723887129779824</v>
      </c>
      <c r="H91" s="225">
        <f t="shared" si="7"/>
        <v>-126256.6</v>
      </c>
    </row>
    <row r="92" spans="1:9" ht="11.25" customHeight="1" x14ac:dyDescent="0.2">
      <c r="A92" s="58" t="s">
        <v>144</v>
      </c>
      <c r="B92" s="66" t="s">
        <v>145</v>
      </c>
      <c r="C92" s="226">
        <v>140004</v>
      </c>
      <c r="D92" s="136">
        <v>15166</v>
      </c>
      <c r="E92" s="227"/>
      <c r="F92" s="135">
        <v>11208</v>
      </c>
      <c r="G92" s="137">
        <f t="shared" si="8"/>
        <v>10.832547641495957</v>
      </c>
      <c r="H92" s="136">
        <f t="shared" si="7"/>
        <v>-124838</v>
      </c>
    </row>
    <row r="93" spans="1:9" ht="11.25" customHeight="1" thickBot="1" x14ac:dyDescent="0.25">
      <c r="A93" s="56" t="s">
        <v>146</v>
      </c>
      <c r="B93" s="75" t="s">
        <v>147</v>
      </c>
      <c r="C93" s="228">
        <v>1418.6</v>
      </c>
      <c r="D93" s="162"/>
      <c r="E93" s="41"/>
      <c r="F93" s="161"/>
      <c r="G93" s="158">
        <f t="shared" si="8"/>
        <v>0</v>
      </c>
      <c r="H93" s="162">
        <f t="shared" si="7"/>
        <v>-1418.6</v>
      </c>
    </row>
    <row r="94" spans="1:9" ht="11.25" customHeight="1" thickBot="1" x14ac:dyDescent="0.25">
      <c r="A94" s="70" t="s">
        <v>148</v>
      </c>
      <c r="B94" s="107" t="s">
        <v>149</v>
      </c>
      <c r="C94" s="191">
        <f>C97+C100+C106+C96+C103+C102+C105+C104</f>
        <v>11132.5</v>
      </c>
      <c r="D94" s="192">
        <f>D97+D100+D106+D95+D96+D98+D99+D101+D102+D104+D103+D105</f>
        <v>193.7</v>
      </c>
      <c r="E94" s="192">
        <f>E97+E100+E106</f>
        <v>0</v>
      </c>
      <c r="F94" s="191">
        <f>F97+F100+F106+F95+F96+F98+F99+F101+F102</f>
        <v>502.22</v>
      </c>
      <c r="G94" s="201">
        <f t="shared" si="8"/>
        <v>1.7399505951044238</v>
      </c>
      <c r="H94" s="150">
        <f t="shared" si="7"/>
        <v>-10938.8</v>
      </c>
      <c r="I94" s="15"/>
    </row>
    <row r="95" spans="1:9" ht="10.5" customHeight="1" x14ac:dyDescent="0.2">
      <c r="A95" s="58" t="s">
        <v>150</v>
      </c>
      <c r="B95" s="66" t="s">
        <v>269</v>
      </c>
      <c r="C95" s="226"/>
      <c r="D95" s="136"/>
      <c r="E95" s="229"/>
      <c r="F95" s="135"/>
      <c r="G95" s="137">
        <v>0</v>
      </c>
      <c r="H95" s="136">
        <f t="shared" si="7"/>
        <v>0</v>
      </c>
      <c r="I95" s="15"/>
    </row>
    <row r="96" spans="1:9" ht="11.25" hidden="1" customHeight="1" x14ac:dyDescent="0.2">
      <c r="A96" s="58" t="s">
        <v>150</v>
      </c>
      <c r="B96" s="40" t="s">
        <v>151</v>
      </c>
      <c r="C96" s="230"/>
      <c r="D96" s="140"/>
      <c r="E96" s="231"/>
      <c r="F96" s="139"/>
      <c r="G96" s="141">
        <v>0</v>
      </c>
      <c r="H96" s="140">
        <f t="shared" si="7"/>
        <v>0</v>
      </c>
      <c r="I96" s="15"/>
    </row>
    <row r="97" spans="1:9" s="15" customFormat="1" ht="11.25" hidden="1" customHeight="1" x14ac:dyDescent="0.2">
      <c r="A97" s="58" t="s">
        <v>152</v>
      </c>
      <c r="B97" s="40" t="s">
        <v>153</v>
      </c>
      <c r="C97" s="230"/>
      <c r="D97" s="140"/>
      <c r="E97" s="39"/>
      <c r="F97" s="139"/>
      <c r="G97" s="141">
        <v>0</v>
      </c>
      <c r="H97" s="140">
        <f t="shared" si="7"/>
        <v>0</v>
      </c>
      <c r="I97" s="6"/>
    </row>
    <row r="98" spans="1:9" s="15" customFormat="1" ht="11.25" hidden="1" customHeight="1" x14ac:dyDescent="0.2">
      <c r="A98" s="36" t="s">
        <v>154</v>
      </c>
      <c r="B98" s="40" t="s">
        <v>155</v>
      </c>
      <c r="C98" s="230"/>
      <c r="D98" s="140"/>
      <c r="E98" s="39"/>
      <c r="F98" s="139"/>
      <c r="G98" s="141">
        <v>0</v>
      </c>
      <c r="H98" s="140">
        <f t="shared" si="7"/>
        <v>0</v>
      </c>
      <c r="I98" s="6"/>
    </row>
    <row r="99" spans="1:9" s="15" customFormat="1" ht="11.25" hidden="1" customHeight="1" x14ac:dyDescent="0.2">
      <c r="A99" s="36" t="s">
        <v>270</v>
      </c>
      <c r="B99" s="40" t="s">
        <v>271</v>
      </c>
      <c r="C99" s="230"/>
      <c r="D99" s="140"/>
      <c r="E99" s="39"/>
      <c r="F99" s="139"/>
      <c r="G99" s="141">
        <v>0</v>
      </c>
      <c r="H99" s="140">
        <f t="shared" si="7"/>
        <v>0</v>
      </c>
      <c r="I99" s="6"/>
    </row>
    <row r="100" spans="1:9" s="15" customFormat="1" ht="11.25" hidden="1" customHeight="1" x14ac:dyDescent="0.2">
      <c r="A100" s="36" t="s">
        <v>156</v>
      </c>
      <c r="B100" s="40" t="s">
        <v>157</v>
      </c>
      <c r="C100" s="230"/>
      <c r="D100" s="140">
        <v>0</v>
      </c>
      <c r="E100" s="39"/>
      <c r="F100" s="139"/>
      <c r="G100" s="141" t="e">
        <f>D100/C100*100</f>
        <v>#DIV/0!</v>
      </c>
      <c r="H100" s="140">
        <f t="shared" si="7"/>
        <v>0</v>
      </c>
      <c r="I100" s="6"/>
    </row>
    <row r="101" spans="1:9" s="15" customFormat="1" ht="11.25" hidden="1" customHeight="1" x14ac:dyDescent="0.2">
      <c r="A101" s="36" t="s">
        <v>272</v>
      </c>
      <c r="B101" s="40" t="s">
        <v>273</v>
      </c>
      <c r="C101" s="230"/>
      <c r="D101" s="140">
        <v>0</v>
      </c>
      <c r="E101" s="39"/>
      <c r="F101" s="139"/>
      <c r="G101" s="141">
        <v>0</v>
      </c>
      <c r="H101" s="140">
        <f t="shared" si="7"/>
        <v>0</v>
      </c>
      <c r="I101" s="6"/>
    </row>
    <row r="102" spans="1:9" s="15" customFormat="1" ht="11.25" hidden="1" customHeight="1" x14ac:dyDescent="0.2">
      <c r="A102" s="36" t="s">
        <v>162</v>
      </c>
      <c r="B102" s="40" t="s">
        <v>274</v>
      </c>
      <c r="C102" s="230"/>
      <c r="D102" s="140">
        <v>0</v>
      </c>
      <c r="E102" s="39"/>
      <c r="F102" s="139"/>
      <c r="G102" s="141" t="e">
        <f t="shared" ref="G102:G109" si="9">D102/C102*100</f>
        <v>#DIV/0!</v>
      </c>
      <c r="H102" s="140">
        <f t="shared" si="7"/>
        <v>0</v>
      </c>
      <c r="I102" s="6"/>
    </row>
    <row r="103" spans="1:9" s="15" customFormat="1" ht="11.25" customHeight="1" x14ac:dyDescent="0.2">
      <c r="A103" s="45" t="s">
        <v>158</v>
      </c>
      <c r="B103" s="40" t="s">
        <v>159</v>
      </c>
      <c r="C103" s="230"/>
      <c r="D103" s="140">
        <v>0</v>
      </c>
      <c r="E103" s="39"/>
      <c r="F103" s="232"/>
      <c r="G103" s="141" t="e">
        <f t="shared" si="9"/>
        <v>#DIV/0!</v>
      </c>
      <c r="H103" s="140">
        <f t="shared" si="7"/>
        <v>0</v>
      </c>
      <c r="I103" s="6"/>
    </row>
    <row r="104" spans="1:9" s="15" customFormat="1" ht="11.25" customHeight="1" x14ac:dyDescent="0.2">
      <c r="A104" s="45" t="s">
        <v>160</v>
      </c>
      <c r="B104" s="40" t="s">
        <v>161</v>
      </c>
      <c r="C104" s="230">
        <v>2508.4</v>
      </c>
      <c r="D104" s="140"/>
      <c r="E104" s="39"/>
      <c r="F104" s="232"/>
      <c r="G104" s="141">
        <f t="shared" si="9"/>
        <v>0</v>
      </c>
      <c r="H104" s="140">
        <f t="shared" si="7"/>
        <v>-2508.4</v>
      </c>
      <c r="I104" s="6"/>
    </row>
    <row r="105" spans="1:9" s="15" customFormat="1" ht="24" customHeight="1" thickBot="1" x14ac:dyDescent="0.25">
      <c r="A105" s="37" t="s">
        <v>253</v>
      </c>
      <c r="B105" s="75" t="s">
        <v>275</v>
      </c>
      <c r="C105" s="233"/>
      <c r="D105" s="162">
        <v>0</v>
      </c>
      <c r="E105" s="41"/>
      <c r="F105" s="170"/>
      <c r="G105" s="158" t="e">
        <f t="shared" si="9"/>
        <v>#DIV/0!</v>
      </c>
      <c r="H105" s="162">
        <f t="shared" si="7"/>
        <v>0</v>
      </c>
      <c r="I105" s="6"/>
    </row>
    <row r="106" spans="1:9" ht="11.25" customHeight="1" thickBot="1" x14ac:dyDescent="0.25">
      <c r="A106" s="70" t="s">
        <v>163</v>
      </c>
      <c r="B106" s="76" t="s">
        <v>164</v>
      </c>
      <c r="C106" s="191">
        <f>C107+C108+C109+C111+C110</f>
        <v>8624.1</v>
      </c>
      <c r="D106" s="192">
        <f>D107+D108+D109+D111</f>
        <v>193.7</v>
      </c>
      <c r="E106" s="192">
        <f>E107+E108+E109+E111</f>
        <v>0</v>
      </c>
      <c r="F106" s="191">
        <f>F107+F108+F109+F111+F112+F114+F113</f>
        <v>502.22</v>
      </c>
      <c r="G106" s="201">
        <f t="shared" si="9"/>
        <v>2.2460314699504873</v>
      </c>
      <c r="H106" s="150">
        <f t="shared" si="7"/>
        <v>-8430.4</v>
      </c>
    </row>
    <row r="107" spans="1:9" ht="11.25" customHeight="1" x14ac:dyDescent="0.2">
      <c r="A107" s="29" t="s">
        <v>163</v>
      </c>
      <c r="B107" s="66" t="s">
        <v>165</v>
      </c>
      <c r="C107" s="226">
        <v>959.3</v>
      </c>
      <c r="D107" s="136"/>
      <c r="E107" s="137"/>
      <c r="F107" s="135"/>
      <c r="G107" s="137">
        <f t="shared" si="9"/>
        <v>0</v>
      </c>
      <c r="H107" s="136">
        <f t="shared" si="7"/>
        <v>-959.3</v>
      </c>
    </row>
    <row r="108" spans="1:9" ht="24.75" customHeight="1" x14ac:dyDescent="0.2">
      <c r="A108" s="37" t="s">
        <v>163</v>
      </c>
      <c r="B108" s="67" t="s">
        <v>166</v>
      </c>
      <c r="C108" s="139">
        <v>2182.3000000000002</v>
      </c>
      <c r="D108" s="140">
        <v>193.7</v>
      </c>
      <c r="E108" s="234"/>
      <c r="F108" s="139">
        <v>192</v>
      </c>
      <c r="G108" s="141">
        <f t="shared" si="9"/>
        <v>8.8759565595930887</v>
      </c>
      <c r="H108" s="140">
        <f t="shared" si="7"/>
        <v>-1988.6000000000001</v>
      </c>
    </row>
    <row r="109" spans="1:9" ht="11.25" customHeight="1" x14ac:dyDescent="0.2">
      <c r="A109" s="36" t="s">
        <v>163</v>
      </c>
      <c r="B109" s="67" t="s">
        <v>167</v>
      </c>
      <c r="C109" s="139">
        <v>1322.5</v>
      </c>
      <c r="D109" s="140"/>
      <c r="E109" s="234"/>
      <c r="F109" s="139"/>
      <c r="G109" s="141">
        <f t="shared" si="9"/>
        <v>0</v>
      </c>
      <c r="H109" s="140">
        <f t="shared" si="7"/>
        <v>-1322.5</v>
      </c>
    </row>
    <row r="110" spans="1:9" ht="26.25" customHeight="1" x14ac:dyDescent="0.2">
      <c r="A110" s="235" t="s">
        <v>163</v>
      </c>
      <c r="B110" s="67" t="s">
        <v>168</v>
      </c>
      <c r="C110" s="139">
        <v>4160</v>
      </c>
      <c r="D110" s="140"/>
      <c r="E110" s="234"/>
      <c r="F110" s="139"/>
      <c r="G110" s="141"/>
      <c r="H110" s="140"/>
    </row>
    <row r="111" spans="1:9" ht="12" customHeight="1" thickBot="1" x14ac:dyDescent="0.25">
      <c r="A111" s="36" t="s">
        <v>163</v>
      </c>
      <c r="B111" s="67" t="s">
        <v>169</v>
      </c>
      <c r="C111" s="139"/>
      <c r="D111" s="140"/>
      <c r="E111" s="234"/>
      <c r="F111" s="139">
        <v>310.22000000000003</v>
      </c>
      <c r="G111" s="141" t="e">
        <f>D111/C111*100</f>
        <v>#DIV/0!</v>
      </c>
      <c r="H111" s="140">
        <f t="shared" ref="H111:H167" si="10">D111-C111</f>
        <v>0</v>
      </c>
    </row>
    <row r="112" spans="1:9" ht="25.5" hidden="1" customHeight="1" x14ac:dyDescent="0.2">
      <c r="A112" s="37" t="s">
        <v>163</v>
      </c>
      <c r="B112" s="77" t="s">
        <v>170</v>
      </c>
      <c r="C112" s="139"/>
      <c r="D112" s="140"/>
      <c r="E112" s="234"/>
      <c r="F112" s="139"/>
      <c r="G112" s="141">
        <v>0</v>
      </c>
      <c r="H112" s="140">
        <f t="shared" si="10"/>
        <v>0</v>
      </c>
    </row>
    <row r="113" spans="1:8" ht="24" hidden="1" customHeight="1" thickBot="1" x14ac:dyDescent="0.25">
      <c r="A113" s="49" t="s">
        <v>171</v>
      </c>
      <c r="B113" s="78" t="s">
        <v>172</v>
      </c>
      <c r="C113" s="139"/>
      <c r="D113" s="140"/>
      <c r="E113" s="234"/>
      <c r="F113" s="139"/>
      <c r="G113" s="141">
        <v>0</v>
      </c>
      <c r="H113" s="140">
        <f t="shared" si="10"/>
        <v>0</v>
      </c>
    </row>
    <row r="114" spans="1:8" ht="14.25" hidden="1" customHeight="1" thickBot="1" x14ac:dyDescent="0.25">
      <c r="A114" s="36" t="s">
        <v>171</v>
      </c>
      <c r="B114" s="79" t="s">
        <v>173</v>
      </c>
      <c r="C114" s="161"/>
      <c r="D114" s="162"/>
      <c r="E114" s="236"/>
      <c r="F114" s="161"/>
      <c r="G114" s="158">
        <v>0</v>
      </c>
      <c r="H114" s="162">
        <f t="shared" si="10"/>
        <v>0</v>
      </c>
    </row>
    <row r="115" spans="1:8" ht="11.25" customHeight="1" thickBot="1" x14ac:dyDescent="0.25">
      <c r="A115" s="70" t="s">
        <v>174</v>
      </c>
      <c r="B115" s="80" t="s">
        <v>175</v>
      </c>
      <c r="C115" s="214">
        <f>C116+C133+C135+C136+C137+C138+C139+C140+C143+C134+C141</f>
        <v>175075.29999999996</v>
      </c>
      <c r="D115" s="215">
        <f>D116+D133+D135+D136+D137+D138+D139+D140+D143+D134+D141</f>
        <v>11982.9532</v>
      </c>
      <c r="E115" s="215" t="e">
        <f>E116+E133+E135+E136+E137+E138+E139+E140+E143+E134+#REF!</f>
        <v>#REF!</v>
      </c>
      <c r="F115" s="214">
        <f>F116+F133+F135+F136+F137+F138+F139+F140+F143+F134+F142+F141</f>
        <v>11518.751609999999</v>
      </c>
      <c r="G115" s="216">
        <f>D115/C115*100</f>
        <v>6.8444567566070162</v>
      </c>
      <c r="H115" s="217">
        <f t="shared" si="10"/>
        <v>-163092.34679999997</v>
      </c>
    </row>
    <row r="116" spans="1:8" ht="11.25" customHeight="1" thickBot="1" x14ac:dyDescent="0.25">
      <c r="A116" s="70" t="s">
        <v>176</v>
      </c>
      <c r="B116" s="81" t="s">
        <v>177</v>
      </c>
      <c r="C116" s="147">
        <f>C119+C120+C125+C128+C127+C118+C117+C126+C121+C129+C130+C123+C124+C131+C132</f>
        <v>132062.79999999996</v>
      </c>
      <c r="D116" s="222">
        <f>D119+D120+D125+D128+D127+D118+D117+D126+D121+D129+D130+D123+D124+D131+D132</f>
        <v>10253.469999999999</v>
      </c>
      <c r="E116" s="222">
        <f>E119+E120+E125+E128+E127+E118+E117+E126+E121+E129+E130+E123+E124+E131</f>
        <v>0</v>
      </c>
      <c r="F116" s="147">
        <f>F119+F120+F125+F128+F127+F118+F117+F126+F121+F129+F130+F123+F124+F131+F132</f>
        <v>10217.534799999999</v>
      </c>
      <c r="G116" s="224">
        <f>D116/C116*100</f>
        <v>7.7640864800685758</v>
      </c>
      <c r="H116" s="225">
        <f t="shared" si="10"/>
        <v>-121809.32999999996</v>
      </c>
    </row>
    <row r="117" spans="1:8" ht="25.5" customHeight="1" x14ac:dyDescent="0.2">
      <c r="A117" s="47" t="s">
        <v>178</v>
      </c>
      <c r="B117" s="38" t="s">
        <v>179</v>
      </c>
      <c r="C117" s="237">
        <v>1442</v>
      </c>
      <c r="D117" s="136"/>
      <c r="E117" s="238"/>
      <c r="F117" s="135"/>
      <c r="G117" s="137">
        <f>D117/C117*100</f>
        <v>0</v>
      </c>
      <c r="H117" s="136">
        <f t="shared" si="10"/>
        <v>-1442</v>
      </c>
    </row>
    <row r="118" spans="1:8" ht="11.25" customHeight="1" x14ac:dyDescent="0.2">
      <c r="A118" s="58" t="s">
        <v>178</v>
      </c>
      <c r="B118" s="67" t="s">
        <v>180</v>
      </c>
      <c r="C118" s="239">
        <v>18.2</v>
      </c>
      <c r="D118" s="140"/>
      <c r="E118" s="234"/>
      <c r="F118" s="139"/>
      <c r="G118" s="141">
        <f>D118/C118*100</f>
        <v>0</v>
      </c>
      <c r="H118" s="140">
        <f t="shared" si="10"/>
        <v>-18.2</v>
      </c>
    </row>
    <row r="119" spans="1:8" ht="11.25" customHeight="1" x14ac:dyDescent="0.2">
      <c r="A119" s="58" t="s">
        <v>178</v>
      </c>
      <c r="B119" s="67" t="s">
        <v>276</v>
      </c>
      <c r="C119" s="239"/>
      <c r="D119" s="140"/>
      <c r="E119" s="141"/>
      <c r="F119" s="139"/>
      <c r="G119" s="141">
        <v>0</v>
      </c>
      <c r="H119" s="140">
        <f t="shared" si="10"/>
        <v>0</v>
      </c>
    </row>
    <row r="120" spans="1:8" ht="11.25" customHeight="1" x14ac:dyDescent="0.2">
      <c r="A120" s="58" t="s">
        <v>178</v>
      </c>
      <c r="B120" s="40" t="s">
        <v>181</v>
      </c>
      <c r="C120" s="230">
        <v>95816.9</v>
      </c>
      <c r="D120" s="140">
        <v>7977</v>
      </c>
      <c r="E120" s="39"/>
      <c r="F120" s="139">
        <v>7473</v>
      </c>
      <c r="G120" s="141">
        <f>D120/C120*100</f>
        <v>8.325253686980064</v>
      </c>
      <c r="H120" s="140">
        <f t="shared" si="10"/>
        <v>-87839.9</v>
      </c>
    </row>
    <row r="121" spans="1:8" ht="11.25" customHeight="1" x14ac:dyDescent="0.2">
      <c r="A121" s="58" t="s">
        <v>178</v>
      </c>
      <c r="B121" s="40" t="s">
        <v>182</v>
      </c>
      <c r="C121" s="230">
        <v>15571.9</v>
      </c>
      <c r="D121" s="140">
        <v>1296</v>
      </c>
      <c r="E121" s="39"/>
      <c r="F121" s="139">
        <v>1283</v>
      </c>
      <c r="G121" s="141">
        <f>D121/C121*100</f>
        <v>8.3226838086553343</v>
      </c>
      <c r="H121" s="140">
        <f t="shared" si="10"/>
        <v>-14275.9</v>
      </c>
    </row>
    <row r="122" spans="1:8" ht="1.5" hidden="1" customHeight="1" x14ac:dyDescent="0.2">
      <c r="B122" s="45"/>
      <c r="C122" s="240"/>
      <c r="D122" s="140"/>
      <c r="E122" s="39"/>
      <c r="F122" s="240"/>
      <c r="G122" s="141" t="e">
        <f>D122/C122*100</f>
        <v>#DIV/0!</v>
      </c>
      <c r="H122" s="140">
        <f t="shared" si="10"/>
        <v>0</v>
      </c>
    </row>
    <row r="123" spans="1:8" ht="12" customHeight="1" x14ac:dyDescent="0.2">
      <c r="A123" s="58" t="s">
        <v>178</v>
      </c>
      <c r="B123" s="40" t="s">
        <v>183</v>
      </c>
      <c r="C123" s="230">
        <v>543.20000000000005</v>
      </c>
      <c r="D123" s="140"/>
      <c r="E123" s="39"/>
      <c r="F123" s="139"/>
      <c r="G123" s="141">
        <f>D123/C123*100</f>
        <v>0</v>
      </c>
      <c r="H123" s="140">
        <f t="shared" si="10"/>
        <v>-543.20000000000005</v>
      </c>
    </row>
    <row r="124" spans="1:8" ht="12" customHeight="1" x14ac:dyDescent="0.2">
      <c r="A124" s="58" t="s">
        <v>178</v>
      </c>
      <c r="B124" s="67" t="s">
        <v>184</v>
      </c>
      <c r="C124" s="230">
        <v>150.5</v>
      </c>
      <c r="D124" s="140"/>
      <c r="E124" s="39"/>
      <c r="F124" s="139"/>
      <c r="G124" s="141">
        <f>D124/C124*100</f>
        <v>0</v>
      </c>
      <c r="H124" s="140">
        <f t="shared" si="10"/>
        <v>-150.5</v>
      </c>
    </row>
    <row r="125" spans="1:8" ht="11.25" hidden="1" customHeight="1" x14ac:dyDescent="0.2">
      <c r="A125" s="58" t="s">
        <v>178</v>
      </c>
      <c r="B125" s="40" t="s">
        <v>185</v>
      </c>
      <c r="C125" s="230"/>
      <c r="D125" s="140"/>
      <c r="E125" s="39"/>
      <c r="F125" s="232"/>
      <c r="G125" s="141">
        <v>0</v>
      </c>
      <c r="H125" s="140">
        <f t="shared" si="10"/>
        <v>0</v>
      </c>
    </row>
    <row r="126" spans="1:8" ht="11.25" hidden="1" customHeight="1" x14ac:dyDescent="0.2">
      <c r="A126" s="58" t="s">
        <v>178</v>
      </c>
      <c r="B126" s="40" t="s">
        <v>186</v>
      </c>
      <c r="C126" s="230"/>
      <c r="D126" s="140"/>
      <c r="E126" s="39"/>
      <c r="F126" s="232"/>
      <c r="G126" s="141">
        <v>0</v>
      </c>
      <c r="H126" s="140">
        <f t="shared" si="10"/>
        <v>0</v>
      </c>
    </row>
    <row r="127" spans="1:8" ht="11.25" hidden="1" customHeight="1" x14ac:dyDescent="0.2">
      <c r="A127" s="58" t="s">
        <v>178</v>
      </c>
      <c r="B127" s="40" t="s">
        <v>187</v>
      </c>
      <c r="C127" s="230"/>
      <c r="D127" s="140"/>
      <c r="E127" s="39"/>
      <c r="F127" s="139"/>
      <c r="G127" s="141" t="e">
        <f>D127/C127*100</f>
        <v>#DIV/0!</v>
      </c>
      <c r="H127" s="140">
        <f t="shared" si="10"/>
        <v>0</v>
      </c>
    </row>
    <row r="128" spans="1:8" ht="11.25" hidden="1" customHeight="1" x14ac:dyDescent="0.2">
      <c r="A128" s="58" t="s">
        <v>178</v>
      </c>
      <c r="B128" s="40" t="s">
        <v>188</v>
      </c>
      <c r="C128" s="230"/>
      <c r="D128" s="140"/>
      <c r="E128" s="39"/>
      <c r="F128" s="232"/>
      <c r="G128" s="141">
        <v>0</v>
      </c>
      <c r="H128" s="140">
        <f t="shared" si="10"/>
        <v>0</v>
      </c>
    </row>
    <row r="129" spans="1:9" ht="27" hidden="1" customHeight="1" x14ac:dyDescent="0.2">
      <c r="A129" s="47" t="s">
        <v>178</v>
      </c>
      <c r="B129" s="67" t="s">
        <v>189</v>
      </c>
      <c r="C129" s="230"/>
      <c r="D129" s="140"/>
      <c r="E129" s="39"/>
      <c r="F129" s="232"/>
      <c r="G129" s="141">
        <v>0</v>
      </c>
      <c r="H129" s="140">
        <f t="shared" si="10"/>
        <v>0</v>
      </c>
    </row>
    <row r="130" spans="1:9" ht="36.75" customHeight="1" x14ac:dyDescent="0.2">
      <c r="A130" s="47" t="s">
        <v>178</v>
      </c>
      <c r="B130" s="67" t="s">
        <v>190</v>
      </c>
      <c r="C130" s="230">
        <v>2601.4</v>
      </c>
      <c r="D130" s="140"/>
      <c r="E130" s="141"/>
      <c r="F130" s="232"/>
      <c r="G130" s="141">
        <v>0</v>
      </c>
      <c r="H130" s="140">
        <f t="shared" si="10"/>
        <v>-2601.4</v>
      </c>
    </row>
    <row r="131" spans="1:9" ht="13.5" customHeight="1" x14ac:dyDescent="0.2">
      <c r="A131" s="58" t="s">
        <v>178</v>
      </c>
      <c r="B131" s="40" t="s">
        <v>191</v>
      </c>
      <c r="C131" s="230">
        <v>12629.4</v>
      </c>
      <c r="D131" s="140">
        <v>980.47</v>
      </c>
      <c r="E131" s="141"/>
      <c r="F131" s="139">
        <v>1022.015</v>
      </c>
      <c r="G131" s="141">
        <f t="shared" ref="G131:G136" si="11">D131/C131*100</f>
        <v>7.7633933520198903</v>
      </c>
      <c r="H131" s="140">
        <f t="shared" si="10"/>
        <v>-11648.93</v>
      </c>
    </row>
    <row r="132" spans="1:9" ht="38.25" customHeight="1" x14ac:dyDescent="0.2">
      <c r="A132" s="49" t="s">
        <v>178</v>
      </c>
      <c r="B132" s="67" t="s">
        <v>192</v>
      </c>
      <c r="C132" s="153">
        <v>3289.3</v>
      </c>
      <c r="D132" s="140"/>
      <c r="E132" s="141"/>
      <c r="F132" s="139">
        <v>439.51979999999998</v>
      </c>
      <c r="G132" s="141">
        <f t="shared" si="11"/>
        <v>0</v>
      </c>
      <c r="H132" s="140">
        <f t="shared" si="10"/>
        <v>-3289.3</v>
      </c>
    </row>
    <row r="133" spans="1:9" ht="12.75" customHeight="1" x14ac:dyDescent="0.2">
      <c r="A133" s="45" t="s">
        <v>193</v>
      </c>
      <c r="B133" s="67" t="s">
        <v>194</v>
      </c>
      <c r="C133" s="230">
        <v>1453.2</v>
      </c>
      <c r="D133" s="140"/>
      <c r="E133" s="141"/>
      <c r="F133" s="139"/>
      <c r="G133" s="141">
        <f t="shared" si="11"/>
        <v>0</v>
      </c>
      <c r="H133" s="140">
        <f t="shared" si="10"/>
        <v>-1453.2</v>
      </c>
    </row>
    <row r="134" spans="1:9" ht="24" customHeight="1" x14ac:dyDescent="0.2">
      <c r="A134" s="49" t="s">
        <v>195</v>
      </c>
      <c r="B134" s="67" t="s">
        <v>196</v>
      </c>
      <c r="C134" s="153">
        <v>1252.8</v>
      </c>
      <c r="D134" s="140"/>
      <c r="E134" s="141"/>
      <c r="F134" s="139"/>
      <c r="G134" s="141">
        <f t="shared" si="11"/>
        <v>0</v>
      </c>
      <c r="H134" s="140">
        <f t="shared" si="10"/>
        <v>-1252.8</v>
      </c>
    </row>
    <row r="135" spans="1:9" ht="11.25" customHeight="1" x14ac:dyDescent="0.2">
      <c r="A135" s="45" t="s">
        <v>197</v>
      </c>
      <c r="B135" s="40" t="s">
        <v>198</v>
      </c>
      <c r="C135" s="230">
        <v>1528.9</v>
      </c>
      <c r="D135" s="140"/>
      <c r="E135" s="39"/>
      <c r="F135" s="139"/>
      <c r="G135" s="141">
        <f t="shared" si="11"/>
        <v>0</v>
      </c>
      <c r="H135" s="140">
        <f t="shared" si="10"/>
        <v>-1528.9</v>
      </c>
      <c r="I135" s="15"/>
    </row>
    <row r="136" spans="1:9" ht="23.25" customHeight="1" x14ac:dyDescent="0.2">
      <c r="A136" s="49" t="s">
        <v>199</v>
      </c>
      <c r="B136" s="67" t="s">
        <v>200</v>
      </c>
      <c r="C136" s="239">
        <v>442.2</v>
      </c>
      <c r="D136" s="140"/>
      <c r="E136" s="39"/>
      <c r="F136" s="139"/>
      <c r="G136" s="141">
        <f t="shared" si="11"/>
        <v>0</v>
      </c>
      <c r="H136" s="140">
        <f t="shared" si="10"/>
        <v>-442.2</v>
      </c>
      <c r="I136" s="15"/>
    </row>
    <row r="137" spans="1:9" ht="23.25" hidden="1" customHeight="1" thickBot="1" x14ac:dyDescent="0.25">
      <c r="A137" s="49" t="s">
        <v>277</v>
      </c>
      <c r="B137" s="67" t="s">
        <v>278</v>
      </c>
      <c r="C137" s="239"/>
      <c r="D137" s="140"/>
      <c r="E137" s="39"/>
      <c r="F137" s="139"/>
      <c r="G137" s="141">
        <v>0</v>
      </c>
      <c r="H137" s="140">
        <f t="shared" si="10"/>
        <v>0</v>
      </c>
      <c r="I137" s="15"/>
    </row>
    <row r="138" spans="1:9" ht="24.75" hidden="1" customHeight="1" thickBot="1" x14ac:dyDescent="0.25">
      <c r="A138" s="49" t="s">
        <v>279</v>
      </c>
      <c r="B138" s="106" t="s">
        <v>280</v>
      </c>
      <c r="C138" s="239"/>
      <c r="D138" s="140"/>
      <c r="E138" s="39"/>
      <c r="F138" s="139"/>
      <c r="G138" s="141">
        <v>0</v>
      </c>
      <c r="H138" s="140">
        <f t="shared" si="10"/>
        <v>0</v>
      </c>
      <c r="I138" s="15"/>
    </row>
    <row r="139" spans="1:9" ht="14.25" customHeight="1" x14ac:dyDescent="0.2">
      <c r="A139" s="45" t="s">
        <v>201</v>
      </c>
      <c r="B139" s="67" t="s">
        <v>202</v>
      </c>
      <c r="C139" s="239">
        <v>814.6</v>
      </c>
      <c r="D139" s="140">
        <v>67.882999999999996</v>
      </c>
      <c r="E139" s="39"/>
      <c r="F139" s="139">
        <v>51.160139999999998</v>
      </c>
      <c r="G139" s="141">
        <f>D139/C139*100</f>
        <v>8.3332924134544566</v>
      </c>
      <c r="H139" s="140">
        <f t="shared" si="10"/>
        <v>-746.71699999999998</v>
      </c>
    </row>
    <row r="140" spans="1:9" ht="11.25" customHeight="1" thickBot="1" x14ac:dyDescent="0.25">
      <c r="A140" s="45" t="s">
        <v>203</v>
      </c>
      <c r="B140" s="40" t="s">
        <v>204</v>
      </c>
      <c r="C140" s="230">
        <v>1233.8</v>
      </c>
      <c r="D140" s="140">
        <v>79.600200000000001</v>
      </c>
      <c r="E140" s="39"/>
      <c r="F140" s="139">
        <v>82.056669999999997</v>
      </c>
      <c r="G140" s="141">
        <f>D140/C140*100</f>
        <v>6.4516291133084787</v>
      </c>
      <c r="H140" s="140">
        <f t="shared" si="10"/>
        <v>-1154.1997999999999</v>
      </c>
    </row>
    <row r="141" spans="1:9" ht="24.75" hidden="1" customHeight="1" x14ac:dyDescent="0.2">
      <c r="A141" s="49" t="s">
        <v>252</v>
      </c>
      <c r="B141" s="67" t="s">
        <v>205</v>
      </c>
      <c r="C141" s="239"/>
      <c r="D141" s="140"/>
      <c r="E141" s="39"/>
      <c r="F141" s="139"/>
      <c r="G141" s="141" t="e">
        <f>D141/C141*100</f>
        <v>#DIV/0!</v>
      </c>
      <c r="H141" s="140">
        <f t="shared" si="10"/>
        <v>0</v>
      </c>
    </row>
    <row r="142" spans="1:9" ht="12.75" hidden="1" thickBot="1" x14ac:dyDescent="0.25">
      <c r="A142" s="36"/>
      <c r="B142" s="79" t="s">
        <v>281</v>
      </c>
      <c r="C142" s="241"/>
      <c r="D142" s="162"/>
      <c r="E142" s="41"/>
      <c r="F142" s="161"/>
      <c r="G142" s="158">
        <v>0</v>
      </c>
      <c r="H142" s="162">
        <f t="shared" si="10"/>
        <v>0</v>
      </c>
    </row>
    <row r="143" spans="1:9" ht="11.25" customHeight="1" thickBot="1" x14ac:dyDescent="0.25">
      <c r="A143" s="70" t="s">
        <v>206</v>
      </c>
      <c r="B143" s="76" t="s">
        <v>207</v>
      </c>
      <c r="C143" s="191">
        <f>C144</f>
        <v>36287</v>
      </c>
      <c r="D143" s="192">
        <f>D144</f>
        <v>1582</v>
      </c>
      <c r="E143" s="192">
        <f>E144</f>
        <v>0</v>
      </c>
      <c r="F143" s="191">
        <f>F144</f>
        <v>1168</v>
      </c>
      <c r="G143" s="201">
        <f>D143/C143*100</f>
        <v>4.3596880425496733</v>
      </c>
      <c r="H143" s="150">
        <f t="shared" si="10"/>
        <v>-34705</v>
      </c>
    </row>
    <row r="144" spans="1:9" ht="11.25" customHeight="1" thickBot="1" x14ac:dyDescent="0.25">
      <c r="A144" s="56" t="s">
        <v>208</v>
      </c>
      <c r="B144" s="82" t="s">
        <v>209</v>
      </c>
      <c r="C144" s="193">
        <v>36287</v>
      </c>
      <c r="D144" s="194">
        <v>1582</v>
      </c>
      <c r="E144" s="242"/>
      <c r="F144" s="193">
        <v>1168</v>
      </c>
      <c r="G144" s="197">
        <f>D144/C144*100</f>
        <v>4.3596880425496733</v>
      </c>
      <c r="H144" s="194">
        <f t="shared" si="10"/>
        <v>-34705</v>
      </c>
    </row>
    <row r="145" spans="1:8" ht="13.5" customHeight="1" thickBot="1" x14ac:dyDescent="0.25">
      <c r="A145" s="70" t="s">
        <v>210</v>
      </c>
      <c r="B145" s="76" t="s">
        <v>211</v>
      </c>
      <c r="C145" s="191">
        <f>C156+C157+C147+C151+C149</f>
        <v>25378.177</v>
      </c>
      <c r="D145" s="192">
        <f>D156+D157+D147+D151+D149+D148+D150+D154+D155+D152+D153</f>
        <v>575.07339999999999</v>
      </c>
      <c r="E145" s="243">
        <f>E156+E157+E147+E151+E149+E148+E150+E154+E155</f>
        <v>0</v>
      </c>
      <c r="F145" s="191">
        <f>F146+F150+F152+F156+F157+F151+F154+F155+F153</f>
        <v>1290.569</v>
      </c>
      <c r="G145" s="201">
        <f>D145/C145*100</f>
        <v>2.2660154037068936</v>
      </c>
      <c r="H145" s="150">
        <f t="shared" si="10"/>
        <v>-24803.103599999999</v>
      </c>
    </row>
    <row r="146" spans="1:8" ht="11.25" hidden="1" customHeight="1" x14ac:dyDescent="0.2">
      <c r="A146" s="83" t="s">
        <v>212</v>
      </c>
      <c r="B146" s="84" t="s">
        <v>211</v>
      </c>
      <c r="C146" s="135"/>
      <c r="D146" s="136">
        <f>D147+D148+D150</f>
        <v>0</v>
      </c>
      <c r="E146" s="137"/>
      <c r="F146" s="135">
        <f>F147+F148+F149</f>
        <v>0</v>
      </c>
      <c r="G146" s="137">
        <v>0</v>
      </c>
      <c r="H146" s="136">
        <f t="shared" si="10"/>
        <v>0</v>
      </c>
    </row>
    <row r="147" spans="1:8" ht="11.25" hidden="1" customHeight="1" x14ac:dyDescent="0.2">
      <c r="A147" s="58" t="s">
        <v>212</v>
      </c>
      <c r="B147" s="40" t="s">
        <v>213</v>
      </c>
      <c r="C147" s="230"/>
      <c r="D147" s="140"/>
      <c r="E147" s="141"/>
      <c r="F147" s="139"/>
      <c r="G147" s="141">
        <v>0</v>
      </c>
      <c r="H147" s="140">
        <f t="shared" si="10"/>
        <v>0</v>
      </c>
    </row>
    <row r="148" spans="1:8" ht="11.25" hidden="1" customHeight="1" x14ac:dyDescent="0.2">
      <c r="A148" s="58" t="s">
        <v>212</v>
      </c>
      <c r="B148" s="40" t="s">
        <v>214</v>
      </c>
      <c r="C148" s="230"/>
      <c r="D148" s="140"/>
      <c r="E148" s="141"/>
      <c r="F148" s="232"/>
      <c r="G148" s="141">
        <v>0</v>
      </c>
      <c r="H148" s="140">
        <f t="shared" si="10"/>
        <v>0</v>
      </c>
    </row>
    <row r="149" spans="1:8" ht="24" hidden="1" customHeight="1" x14ac:dyDescent="0.2">
      <c r="A149" s="47" t="s">
        <v>212</v>
      </c>
      <c r="B149" s="67" t="s">
        <v>215</v>
      </c>
      <c r="C149" s="230"/>
      <c r="D149" s="140"/>
      <c r="E149" s="141"/>
      <c r="F149" s="139"/>
      <c r="G149" s="141">
        <v>0</v>
      </c>
      <c r="H149" s="140">
        <f t="shared" si="10"/>
        <v>0</v>
      </c>
    </row>
    <row r="150" spans="1:8" ht="11.25" hidden="1" customHeight="1" thickBot="1" x14ac:dyDescent="0.25">
      <c r="A150" s="58" t="s">
        <v>216</v>
      </c>
      <c r="B150" s="40" t="s">
        <v>217</v>
      </c>
      <c r="C150" s="230"/>
      <c r="D150" s="140"/>
      <c r="E150" s="141"/>
      <c r="F150" s="139"/>
      <c r="G150" s="141">
        <v>0</v>
      </c>
      <c r="H150" s="140">
        <f t="shared" si="10"/>
        <v>0</v>
      </c>
    </row>
    <row r="151" spans="1:8" ht="11.25" hidden="1" customHeight="1" thickBot="1" x14ac:dyDescent="0.25">
      <c r="A151" s="45" t="s">
        <v>218</v>
      </c>
      <c r="B151" s="67" t="s">
        <v>219</v>
      </c>
      <c r="C151" s="239"/>
      <c r="D151" s="140"/>
      <c r="E151" s="141"/>
      <c r="F151" s="232"/>
      <c r="G151" s="141">
        <v>0</v>
      </c>
      <c r="H151" s="140">
        <f t="shared" si="10"/>
        <v>0</v>
      </c>
    </row>
    <row r="152" spans="1:8" ht="10.5" hidden="1" customHeight="1" thickBot="1" x14ac:dyDescent="0.25">
      <c r="A152" s="45" t="s">
        <v>220</v>
      </c>
      <c r="B152" s="67" t="s">
        <v>221</v>
      </c>
      <c r="C152" s="239"/>
      <c r="D152" s="140"/>
      <c r="E152" s="141"/>
      <c r="F152" s="139"/>
      <c r="G152" s="141">
        <v>0</v>
      </c>
      <c r="H152" s="140">
        <f t="shared" si="10"/>
        <v>0</v>
      </c>
    </row>
    <row r="153" spans="1:8" ht="23.25" hidden="1" customHeight="1" x14ac:dyDescent="0.2">
      <c r="A153" s="37" t="s">
        <v>222</v>
      </c>
      <c r="B153" s="67" t="s">
        <v>223</v>
      </c>
      <c r="C153" s="239"/>
      <c r="D153" s="140"/>
      <c r="E153" s="141"/>
      <c r="F153" s="139"/>
      <c r="G153" s="141">
        <v>0</v>
      </c>
      <c r="H153" s="140">
        <f t="shared" si="10"/>
        <v>0</v>
      </c>
    </row>
    <row r="154" spans="1:8" ht="11.25" hidden="1" customHeight="1" x14ac:dyDescent="0.2">
      <c r="A154" s="45" t="s">
        <v>224</v>
      </c>
      <c r="B154" s="67" t="s">
        <v>225</v>
      </c>
      <c r="C154" s="239"/>
      <c r="D154" s="140"/>
      <c r="E154" s="141"/>
      <c r="F154" s="232"/>
      <c r="G154" s="141">
        <v>0</v>
      </c>
      <c r="H154" s="140">
        <f t="shared" si="10"/>
        <v>0</v>
      </c>
    </row>
    <row r="155" spans="1:8" ht="11.25" hidden="1" customHeight="1" x14ac:dyDescent="0.2">
      <c r="A155" s="45" t="s">
        <v>226</v>
      </c>
      <c r="B155" s="75" t="s">
        <v>227</v>
      </c>
      <c r="C155" s="228"/>
      <c r="D155" s="162"/>
      <c r="E155" s="158"/>
      <c r="F155" s="161"/>
      <c r="G155" s="158">
        <v>0</v>
      </c>
      <c r="H155" s="162">
        <f t="shared" si="10"/>
        <v>0</v>
      </c>
    </row>
    <row r="156" spans="1:8" ht="13.5" customHeight="1" thickBot="1" x14ac:dyDescent="0.25">
      <c r="A156" s="70" t="s">
        <v>228</v>
      </c>
      <c r="B156" s="85" t="s">
        <v>229</v>
      </c>
      <c r="C156" s="214">
        <v>25378.177</v>
      </c>
      <c r="D156" s="215">
        <v>575.07339999999999</v>
      </c>
      <c r="E156" s="216"/>
      <c r="F156" s="214">
        <v>1290.569</v>
      </c>
      <c r="G156" s="216">
        <f>D156/C156*100</f>
        <v>2.2660154037068936</v>
      </c>
      <c r="H156" s="217">
        <f t="shared" si="10"/>
        <v>-24803.103599999999</v>
      </c>
    </row>
    <row r="157" spans="1:8" ht="12.75" customHeight="1" thickBot="1" x14ac:dyDescent="0.25">
      <c r="A157" s="34" t="s">
        <v>230</v>
      </c>
      <c r="B157" s="86" t="s">
        <v>231</v>
      </c>
      <c r="C157" s="244">
        <f>C160+C158+C161</f>
        <v>0</v>
      </c>
      <c r="D157" s="245">
        <f>D160+D158+D161+D159+D162</f>
        <v>0</v>
      </c>
      <c r="E157" s="246"/>
      <c r="F157" s="244">
        <f>F160+F158+F161+F159+F162</f>
        <v>0</v>
      </c>
      <c r="G157" s="224">
        <v>0</v>
      </c>
      <c r="H157" s="225">
        <f t="shared" si="10"/>
        <v>0</v>
      </c>
    </row>
    <row r="158" spans="1:8" ht="22.5" hidden="1" customHeight="1" x14ac:dyDescent="0.2">
      <c r="A158" s="47" t="s">
        <v>232</v>
      </c>
      <c r="B158" s="38" t="s">
        <v>233</v>
      </c>
      <c r="C158" s="237"/>
      <c r="D158" s="136"/>
      <c r="E158" s="247"/>
      <c r="F158" s="135"/>
      <c r="G158" s="137">
        <v>0</v>
      </c>
      <c r="H158" s="136">
        <f t="shared" si="10"/>
        <v>0</v>
      </c>
    </row>
    <row r="159" spans="1:8" ht="21.75" hidden="1" customHeight="1" thickBot="1" x14ac:dyDescent="0.25">
      <c r="A159" s="47" t="s">
        <v>232</v>
      </c>
      <c r="B159" s="67" t="s">
        <v>234</v>
      </c>
      <c r="C159" s="239"/>
      <c r="D159" s="140"/>
      <c r="E159" s="220"/>
      <c r="F159" s="139"/>
      <c r="G159" s="141">
        <v>0</v>
      </c>
      <c r="H159" s="140">
        <f t="shared" si="10"/>
        <v>0</v>
      </c>
    </row>
    <row r="160" spans="1:8" ht="11.25" hidden="1" customHeight="1" thickBot="1" x14ac:dyDescent="0.25">
      <c r="A160" s="58" t="s">
        <v>232</v>
      </c>
      <c r="B160" s="40" t="s">
        <v>235</v>
      </c>
      <c r="C160" s="230"/>
      <c r="D160" s="140"/>
      <c r="E160" s="141"/>
      <c r="F160" s="139"/>
      <c r="G160" s="141">
        <v>0</v>
      </c>
      <c r="H160" s="140">
        <f t="shared" si="10"/>
        <v>0</v>
      </c>
    </row>
    <row r="161" spans="1:8" ht="11.25" hidden="1" customHeight="1" thickBot="1" x14ac:dyDescent="0.25">
      <c r="A161" s="58" t="s">
        <v>232</v>
      </c>
      <c r="B161" s="67" t="s">
        <v>236</v>
      </c>
      <c r="C161" s="230"/>
      <c r="D161" s="140"/>
      <c r="E161" s="141"/>
      <c r="F161" s="139"/>
      <c r="G161" s="141">
        <v>0</v>
      </c>
      <c r="H161" s="140">
        <f t="shared" si="10"/>
        <v>0</v>
      </c>
    </row>
    <row r="162" spans="1:8" ht="11.25" hidden="1" customHeight="1" thickBot="1" x14ac:dyDescent="0.25">
      <c r="A162" s="29" t="s">
        <v>232</v>
      </c>
      <c r="B162" s="75" t="s">
        <v>237</v>
      </c>
      <c r="C162" s="233"/>
      <c r="D162" s="162"/>
      <c r="E162" s="158"/>
      <c r="F162" s="161"/>
      <c r="G162" s="158">
        <v>0</v>
      </c>
      <c r="H162" s="162">
        <f t="shared" si="10"/>
        <v>0</v>
      </c>
    </row>
    <row r="163" spans="1:8" ht="11.25" customHeight="1" x14ac:dyDescent="0.2">
      <c r="A163" s="87" t="s">
        <v>238</v>
      </c>
      <c r="B163" s="80" t="s">
        <v>239</v>
      </c>
      <c r="C163" s="214"/>
      <c r="D163" s="215"/>
      <c r="E163" s="248"/>
      <c r="F163" s="214"/>
      <c r="G163" s="216">
        <v>0</v>
      </c>
      <c r="H163" s="217">
        <f t="shared" si="10"/>
        <v>0</v>
      </c>
    </row>
    <row r="164" spans="1:8" ht="11.25" customHeight="1" thickBot="1" x14ac:dyDescent="0.25">
      <c r="A164" s="88" t="s">
        <v>240</v>
      </c>
      <c r="B164" s="81" t="s">
        <v>241</v>
      </c>
      <c r="C164" s="147"/>
      <c r="D164" s="222">
        <f>D165</f>
        <v>0</v>
      </c>
      <c r="E164" s="249"/>
      <c r="F164" s="147">
        <f>F165</f>
        <v>0</v>
      </c>
      <c r="G164" s="224">
        <v>0</v>
      </c>
      <c r="H164" s="225">
        <f t="shared" si="10"/>
        <v>0</v>
      </c>
    </row>
    <row r="165" spans="1:8" ht="11.25" customHeight="1" thickBot="1" x14ac:dyDescent="0.25">
      <c r="A165" s="29" t="s">
        <v>242</v>
      </c>
      <c r="B165" s="82" t="s">
        <v>243</v>
      </c>
      <c r="C165" s="193"/>
      <c r="D165" s="194"/>
      <c r="E165" s="197"/>
      <c r="F165" s="193"/>
      <c r="G165" s="197">
        <v>0</v>
      </c>
      <c r="H165" s="194">
        <f t="shared" si="10"/>
        <v>0</v>
      </c>
    </row>
    <row r="166" spans="1:8" ht="11.25" customHeight="1" thickBot="1" x14ac:dyDescent="0.25">
      <c r="A166" s="87" t="s">
        <v>244</v>
      </c>
      <c r="B166" s="89" t="s">
        <v>245</v>
      </c>
      <c r="C166" s="250"/>
      <c r="D166" s="251"/>
      <c r="E166" s="252"/>
      <c r="F166" s="250">
        <v>-1.2800000000000001E-3</v>
      </c>
      <c r="G166" s="253">
        <v>0</v>
      </c>
      <c r="H166" s="254">
        <f t="shared" si="10"/>
        <v>0</v>
      </c>
    </row>
    <row r="167" spans="1:8" ht="11.25" customHeight="1" thickBot="1" x14ac:dyDescent="0.25">
      <c r="A167" s="70"/>
      <c r="B167" s="107" t="s">
        <v>246</v>
      </c>
      <c r="C167" s="191">
        <f>C8+C89</f>
        <v>427800.853</v>
      </c>
      <c r="D167" s="192">
        <f>D89+D8</f>
        <v>32753.843990000001</v>
      </c>
      <c r="E167" s="192" t="e">
        <f>E89+E8</f>
        <v>#REF!</v>
      </c>
      <c r="F167" s="191">
        <f>F8+F89</f>
        <v>28813.11447</v>
      </c>
      <c r="G167" s="201">
        <f>D167/C167*100</f>
        <v>7.6563297525729812</v>
      </c>
      <c r="H167" s="150">
        <f t="shared" si="10"/>
        <v>-395047.00900999998</v>
      </c>
    </row>
    <row r="168" spans="1:8" ht="11.25" customHeight="1" x14ac:dyDescent="0.2">
      <c r="A168" s="1"/>
      <c r="B168" s="9"/>
      <c r="C168" s="90"/>
      <c r="E168" s="91"/>
      <c r="F168" s="92"/>
      <c r="G168" s="93"/>
      <c r="H168" s="94"/>
    </row>
    <row r="169" spans="1:8" ht="11.25" customHeight="1" x14ac:dyDescent="0.2">
      <c r="A169" s="25" t="s">
        <v>247</v>
      </c>
      <c r="B169" s="25"/>
      <c r="C169" s="95"/>
      <c r="D169" s="96"/>
      <c r="E169" s="93"/>
      <c r="F169" s="97"/>
      <c r="G169" s="25"/>
    </row>
    <row r="170" spans="1:8" ht="11.25" customHeight="1" x14ac:dyDescent="0.2">
      <c r="A170" s="25" t="s">
        <v>248</v>
      </c>
      <c r="B170" s="28"/>
      <c r="C170" s="98"/>
      <c r="D170" s="96" t="s">
        <v>249</v>
      </c>
      <c r="E170" s="99"/>
      <c r="F170" s="100"/>
      <c r="G170" s="25"/>
    </row>
    <row r="171" spans="1:8" ht="7.5" customHeight="1" x14ac:dyDescent="0.2">
      <c r="A171" s="25"/>
      <c r="B171" s="28"/>
      <c r="C171" s="98"/>
      <c r="D171" s="96"/>
      <c r="E171" s="99"/>
      <c r="F171" s="100"/>
      <c r="G171" s="25"/>
    </row>
    <row r="172" spans="1:8" ht="11.25" customHeight="1" x14ac:dyDescent="0.2">
      <c r="A172" s="101" t="s">
        <v>250</v>
      </c>
      <c r="B172" s="25"/>
      <c r="C172" s="102"/>
      <c r="D172" s="103"/>
      <c r="E172" s="15"/>
      <c r="F172" s="104"/>
    </row>
    <row r="173" spans="1:8" ht="11.25" customHeight="1" x14ac:dyDescent="0.2">
      <c r="A173" s="101" t="s">
        <v>251</v>
      </c>
      <c r="C173" s="102"/>
      <c r="D173" s="103"/>
      <c r="E173" s="15"/>
      <c r="F173" s="105"/>
    </row>
    <row r="174" spans="1:8" ht="11.25" customHeight="1" x14ac:dyDescent="0.2">
      <c r="A174" s="1"/>
      <c r="E174" s="4"/>
    </row>
    <row r="175" spans="1:8" ht="11.25" customHeight="1" x14ac:dyDescent="0.2">
      <c r="A175" s="1"/>
    </row>
    <row r="176" spans="1:8" ht="11.25" customHeight="1" x14ac:dyDescent="0.2">
      <c r="A176" s="1"/>
    </row>
    <row r="177" spans="1:1" ht="11.25" customHeight="1" x14ac:dyDescent="0.2">
      <c r="A177" s="1"/>
    </row>
    <row r="178" spans="1:1" ht="11.25" customHeight="1" x14ac:dyDescent="0.2">
      <c r="A178" s="1"/>
    </row>
    <row r="179" spans="1:1" ht="11.25" customHeight="1" x14ac:dyDescent="0.2">
      <c r="A179" s="1"/>
    </row>
    <row r="180" spans="1:1" ht="11.25" customHeight="1" x14ac:dyDescent="0.2">
      <c r="A180" s="1"/>
    </row>
  </sheetData>
  <mergeCells count="64">
    <mergeCell ref="F68:F69"/>
    <mergeCell ref="A71:A72"/>
    <mergeCell ref="B71:B72"/>
    <mergeCell ref="C71:C72"/>
    <mergeCell ref="G71:G72"/>
    <mergeCell ref="G44:G45"/>
    <mergeCell ref="H44:H45"/>
    <mergeCell ref="F46:F47"/>
    <mergeCell ref="A66:A67"/>
    <mergeCell ref="B66:B67"/>
    <mergeCell ref="C66:C67"/>
    <mergeCell ref="D66:D67"/>
    <mergeCell ref="F66:F67"/>
    <mergeCell ref="G66:G67"/>
    <mergeCell ref="H66:H67"/>
    <mergeCell ref="A44:A45"/>
    <mergeCell ref="B44:B45"/>
    <mergeCell ref="C44:C45"/>
    <mergeCell ref="D44:D45"/>
    <mergeCell ref="F44:F45"/>
    <mergeCell ref="H36:H37"/>
    <mergeCell ref="A40:A41"/>
    <mergeCell ref="B40:B41"/>
    <mergeCell ref="C40:C41"/>
    <mergeCell ref="D40:D41"/>
    <mergeCell ref="F40:F41"/>
    <mergeCell ref="G40:G41"/>
    <mergeCell ref="H40:H41"/>
    <mergeCell ref="A36:A37"/>
    <mergeCell ref="B36:B37"/>
    <mergeCell ref="C36:C37"/>
    <mergeCell ref="F36:F37"/>
    <mergeCell ref="G36:G37"/>
    <mergeCell ref="C26:C27"/>
    <mergeCell ref="D26:D27"/>
    <mergeCell ref="F26:F27"/>
    <mergeCell ref="G26:G27"/>
    <mergeCell ref="H26:H27"/>
    <mergeCell ref="A20:A21"/>
    <mergeCell ref="C20:C21"/>
    <mergeCell ref="D20:D21"/>
    <mergeCell ref="H20:H21"/>
    <mergeCell ref="G5:H5"/>
    <mergeCell ref="F20:F21"/>
    <mergeCell ref="A26:A27"/>
    <mergeCell ref="A46:A47"/>
    <mergeCell ref="B46:B47"/>
    <mergeCell ref="C46:C47"/>
    <mergeCell ref="D46:D47"/>
    <mergeCell ref="G46:G47"/>
    <mergeCell ref="H46:H47"/>
    <mergeCell ref="C68:C69"/>
    <mergeCell ref="D68:D69"/>
    <mergeCell ref="G68:G69"/>
    <mergeCell ref="H68:H69"/>
    <mergeCell ref="A75:A76"/>
    <mergeCell ref="B75:B76"/>
    <mergeCell ref="C75:C76"/>
    <mergeCell ref="D75:D76"/>
    <mergeCell ref="F75:F76"/>
    <mergeCell ref="G75:G76"/>
    <mergeCell ref="H75:H76"/>
    <mergeCell ref="H71:H72"/>
    <mergeCell ref="A77:A78"/>
  </mergeCells>
  <pageMargins left="0" right="0" top="0.55118110236220474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февраля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2021-04-22T04:26:05Z</dcterms:modified>
</cp:coreProperties>
</file>