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январь" sheetId="1" r:id="rId1"/>
    <sheet name="февраль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83" i="2" l="1"/>
  <c r="F64" i="2"/>
  <c r="E32" i="2"/>
  <c r="F160" i="2" l="1"/>
  <c r="E160" i="2"/>
  <c r="H160" i="2" s="1"/>
  <c r="D160" i="2"/>
  <c r="C160" i="2"/>
  <c r="H159" i="2"/>
  <c r="F158" i="2"/>
  <c r="E158" i="2"/>
  <c r="H158" i="2" s="1"/>
  <c r="H157" i="2"/>
  <c r="H156" i="2"/>
  <c r="H155" i="2" s="1"/>
  <c r="G155" i="2"/>
  <c r="F155" i="2"/>
  <c r="E155" i="2"/>
  <c r="D155" i="2"/>
  <c r="C155" i="2"/>
  <c r="H154" i="2"/>
  <c r="H153" i="2" s="1"/>
  <c r="G153" i="2"/>
  <c r="F153" i="2"/>
  <c r="E153" i="2"/>
  <c r="D153" i="2"/>
  <c r="C153" i="2"/>
  <c r="H152" i="2"/>
  <c r="H151" i="2"/>
  <c r="G151" i="2"/>
  <c r="E150" i="2"/>
  <c r="H150" i="2" s="1"/>
  <c r="D150" i="2"/>
  <c r="C150" i="2"/>
  <c r="H149" i="2"/>
  <c r="G149" i="2"/>
  <c r="F148" i="2"/>
  <c r="E148" i="2"/>
  <c r="H148" i="2" s="1"/>
  <c r="D148" i="2"/>
  <c r="C148" i="2"/>
  <c r="H147" i="2"/>
  <c r="G147" i="2"/>
  <c r="H146" i="2"/>
  <c r="G146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F128" i="2"/>
  <c r="E128" i="2"/>
  <c r="H128" i="2" s="1"/>
  <c r="D128" i="2"/>
  <c r="C128" i="2"/>
  <c r="D127" i="2"/>
  <c r="C127" i="2"/>
  <c r="H126" i="2"/>
  <c r="H124" i="2"/>
  <c r="G124" i="2"/>
  <c r="H122" i="2"/>
  <c r="G122" i="2"/>
  <c r="H120" i="2"/>
  <c r="G120" i="2"/>
  <c r="H119" i="2"/>
  <c r="G119" i="2"/>
  <c r="H118" i="2"/>
  <c r="G118" i="2"/>
  <c r="H117" i="2"/>
  <c r="G117" i="2"/>
  <c r="F116" i="2"/>
  <c r="F104" i="2" s="1"/>
  <c r="E116" i="2"/>
  <c r="D116" i="2"/>
  <c r="C116" i="2"/>
  <c r="H113" i="2"/>
  <c r="G113" i="2"/>
  <c r="H112" i="2"/>
  <c r="G112" i="2"/>
  <c r="H111" i="2"/>
  <c r="H110" i="2"/>
  <c r="G110" i="2"/>
  <c r="H109" i="2"/>
  <c r="G109" i="2"/>
  <c r="H107" i="2"/>
  <c r="G107" i="2"/>
  <c r="H106" i="2"/>
  <c r="G106" i="2"/>
  <c r="H105" i="2"/>
  <c r="G105" i="2"/>
  <c r="E104" i="2"/>
  <c r="C104" i="2"/>
  <c r="H103" i="2"/>
  <c r="G103" i="2"/>
  <c r="H102" i="2"/>
  <c r="G102" i="2"/>
  <c r="F101" i="2"/>
  <c r="E101" i="2"/>
  <c r="H101" i="2" s="1"/>
  <c r="D101" i="2"/>
  <c r="C101" i="2"/>
  <c r="C100" i="2"/>
  <c r="C99" i="2" s="1"/>
  <c r="F97" i="2"/>
  <c r="E97" i="2"/>
  <c r="D97" i="2"/>
  <c r="D92" i="2" s="1"/>
  <c r="C97" i="2"/>
  <c r="H96" i="2"/>
  <c r="G96" i="2"/>
  <c r="H94" i="2"/>
  <c r="G94" i="2"/>
  <c r="H93" i="2"/>
  <c r="G93" i="2"/>
  <c r="F92" i="2"/>
  <c r="E92" i="2"/>
  <c r="C92" i="2"/>
  <c r="G91" i="2"/>
  <c r="G90" i="2"/>
  <c r="F90" i="2"/>
  <c r="E90" i="2"/>
  <c r="D90" i="2"/>
  <c r="C90" i="2"/>
  <c r="H89" i="2"/>
  <c r="G89" i="2"/>
  <c r="F87" i="2"/>
  <c r="E87" i="2"/>
  <c r="H87" i="2" s="1"/>
  <c r="D87" i="2"/>
  <c r="C87" i="2"/>
  <c r="E85" i="2"/>
  <c r="H84" i="2"/>
  <c r="G84" i="2"/>
  <c r="H83" i="2"/>
  <c r="E83" i="2"/>
  <c r="G83" i="2" s="1"/>
  <c r="D83" i="2"/>
  <c r="C83" i="2"/>
  <c r="H82" i="2"/>
  <c r="G82" i="2"/>
  <c r="F81" i="2"/>
  <c r="E81" i="2"/>
  <c r="D81" i="2"/>
  <c r="C81" i="2"/>
  <c r="H80" i="2"/>
  <c r="G80" i="2"/>
  <c r="F79" i="2"/>
  <c r="E79" i="2"/>
  <c r="H79" i="2" s="1"/>
  <c r="D79" i="2"/>
  <c r="D64" i="2" s="1"/>
  <c r="C79" i="2"/>
  <c r="H78" i="2"/>
  <c r="G78" i="2"/>
  <c r="F77" i="2"/>
  <c r="E77" i="2"/>
  <c r="H76" i="2" s="1"/>
  <c r="D77" i="2"/>
  <c r="C77" i="2"/>
  <c r="G76" i="2"/>
  <c r="F75" i="2"/>
  <c r="E75" i="2"/>
  <c r="G75" i="2" s="1"/>
  <c r="D75" i="2"/>
  <c r="C75" i="2"/>
  <c r="H74" i="2"/>
  <c r="G74" i="2"/>
  <c r="G73" i="2"/>
  <c r="F73" i="2"/>
  <c r="E73" i="2"/>
  <c r="D73" i="2"/>
  <c r="H73" i="2" s="1"/>
  <c r="C73" i="2"/>
  <c r="H72" i="2"/>
  <c r="G72" i="2"/>
  <c r="G71" i="2"/>
  <c r="F71" i="2"/>
  <c r="E71" i="2"/>
  <c r="D71" i="2"/>
  <c r="H71" i="2" s="1"/>
  <c r="C71" i="2"/>
  <c r="H70" i="2"/>
  <c r="G70" i="2"/>
  <c r="G69" i="2"/>
  <c r="F69" i="2"/>
  <c r="E69" i="2"/>
  <c r="D69" i="2"/>
  <c r="H69" i="2" s="1"/>
  <c r="C69" i="2"/>
  <c r="H68" i="2"/>
  <c r="G68" i="2"/>
  <c r="F67" i="2"/>
  <c r="E67" i="2"/>
  <c r="H67" i="2" s="1"/>
  <c r="D67" i="2"/>
  <c r="C67" i="2"/>
  <c r="H66" i="2"/>
  <c r="G66" i="2"/>
  <c r="F65" i="2"/>
  <c r="E65" i="2"/>
  <c r="H65" i="2" s="1"/>
  <c r="D65" i="2"/>
  <c r="C65" i="2"/>
  <c r="C64" i="2"/>
  <c r="H63" i="2"/>
  <c r="G63" i="2"/>
  <c r="H62" i="2"/>
  <c r="G62" i="2"/>
  <c r="F61" i="2"/>
  <c r="E61" i="2"/>
  <c r="H61" i="2" s="1"/>
  <c r="D61" i="2"/>
  <c r="C61" i="2"/>
  <c r="F58" i="2"/>
  <c r="E58" i="2"/>
  <c r="D58" i="2"/>
  <c r="D57" i="2" s="1"/>
  <c r="C58" i="2"/>
  <c r="F57" i="2"/>
  <c r="E57" i="2"/>
  <c r="C57" i="2"/>
  <c r="H56" i="2"/>
  <c r="H55" i="2"/>
  <c r="G55" i="2"/>
  <c r="H54" i="2"/>
  <c r="H53" i="2"/>
  <c r="G53" i="2"/>
  <c r="F52" i="2"/>
  <c r="F51" i="2" s="1"/>
  <c r="E52" i="2"/>
  <c r="H52" i="2" s="1"/>
  <c r="D52" i="2"/>
  <c r="C52" i="2"/>
  <c r="D51" i="2"/>
  <c r="C51" i="2"/>
  <c r="H49" i="2"/>
  <c r="G49" i="2"/>
  <c r="F48" i="2"/>
  <c r="E48" i="2"/>
  <c r="G48" i="2" s="1"/>
  <c r="D48" i="2"/>
  <c r="H48" i="2" s="1"/>
  <c r="C48" i="2"/>
  <c r="H47" i="2"/>
  <c r="G47" i="2"/>
  <c r="H46" i="2"/>
  <c r="G46" i="2"/>
  <c r="G45" i="2"/>
  <c r="G44" i="2"/>
  <c r="F44" i="2"/>
  <c r="E44" i="2"/>
  <c r="D44" i="2"/>
  <c r="H44" i="2" s="1"/>
  <c r="H45" i="2" s="1"/>
  <c r="C44" i="2"/>
  <c r="H43" i="2"/>
  <c r="G43" i="2"/>
  <c r="G42" i="2" s="1"/>
  <c r="F42" i="2"/>
  <c r="E42" i="2"/>
  <c r="D42" i="2"/>
  <c r="H42" i="2" s="1"/>
  <c r="C42" i="2"/>
  <c r="H41" i="2"/>
  <c r="G41" i="2"/>
  <c r="G40" i="2"/>
  <c r="F40" i="2"/>
  <c r="F39" i="2" s="1"/>
  <c r="E40" i="2"/>
  <c r="E39" i="2" s="1"/>
  <c r="H39" i="2" s="1"/>
  <c r="D40" i="2"/>
  <c r="D39" i="2" s="1"/>
  <c r="D38" i="2" s="1"/>
  <c r="C40" i="2"/>
  <c r="C39" i="2" s="1"/>
  <c r="C38" i="2" s="1"/>
  <c r="H37" i="2"/>
  <c r="G37" i="2"/>
  <c r="H36" i="2"/>
  <c r="G36" i="2"/>
  <c r="H35" i="2"/>
  <c r="G35" i="2"/>
  <c r="H34" i="2"/>
  <c r="G34" i="2"/>
  <c r="F33" i="2"/>
  <c r="F32" i="2" s="1"/>
  <c r="E33" i="2"/>
  <c r="H33" i="2" s="1"/>
  <c r="D33" i="2"/>
  <c r="C33" i="2"/>
  <c r="D32" i="2"/>
  <c r="C32" i="2"/>
  <c r="H31" i="2"/>
  <c r="G31" i="2"/>
  <c r="H30" i="2"/>
  <c r="G30" i="2"/>
  <c r="F29" i="2"/>
  <c r="E29" i="2"/>
  <c r="H29" i="2" s="1"/>
  <c r="D29" i="2"/>
  <c r="C29" i="2"/>
  <c r="H28" i="2"/>
  <c r="G28" i="2"/>
  <c r="H27" i="2"/>
  <c r="H26" i="2"/>
  <c r="G26" i="2"/>
  <c r="H25" i="2"/>
  <c r="G25" i="2"/>
  <c r="H24" i="2"/>
  <c r="H23" i="2"/>
  <c r="G23" i="2"/>
  <c r="H22" i="2"/>
  <c r="G22" i="2"/>
  <c r="F21" i="2"/>
  <c r="F20" i="2" s="1"/>
  <c r="E21" i="2"/>
  <c r="G21" i="2" s="1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G15" i="2" s="1"/>
  <c r="D15" i="2"/>
  <c r="D14" i="2" s="1"/>
  <c r="C15" i="2"/>
  <c r="C14" i="2" s="1"/>
  <c r="H13" i="2"/>
  <c r="G13" i="2"/>
  <c r="H12" i="2"/>
  <c r="G12" i="2"/>
  <c r="H11" i="2"/>
  <c r="G11" i="2"/>
  <c r="F10" i="2"/>
  <c r="F9" i="2" s="1"/>
  <c r="E10" i="2"/>
  <c r="H10" i="2" s="1"/>
  <c r="D10" i="2"/>
  <c r="C10" i="2"/>
  <c r="D9" i="2"/>
  <c r="C9" i="2"/>
  <c r="F127" i="2" l="1"/>
  <c r="F100" i="2" s="1"/>
  <c r="F99" i="2" s="1"/>
  <c r="F8" i="2"/>
  <c r="F38" i="2"/>
  <c r="H116" i="2"/>
  <c r="G87" i="2"/>
  <c r="H75" i="2"/>
  <c r="E20" i="2"/>
  <c r="G20" i="2" s="1"/>
  <c r="E14" i="2"/>
  <c r="H14" i="2" s="1"/>
  <c r="D104" i="2"/>
  <c r="H104" i="2" s="1"/>
  <c r="G116" i="2"/>
  <c r="H92" i="2"/>
  <c r="D8" i="2"/>
  <c r="C8" i="2"/>
  <c r="C162" i="2" s="1"/>
  <c r="H21" i="2"/>
  <c r="H40" i="2"/>
  <c r="G150" i="2"/>
  <c r="E9" i="2"/>
  <c r="G29" i="2"/>
  <c r="G33" i="2"/>
  <c r="E38" i="2"/>
  <c r="G39" i="2"/>
  <c r="E51" i="2"/>
  <c r="G52" i="2"/>
  <c r="G61" i="2"/>
  <c r="E64" i="2"/>
  <c r="G65" i="2"/>
  <c r="G92" i="2"/>
  <c r="G101" i="2"/>
  <c r="E127" i="2"/>
  <c r="G128" i="2"/>
  <c r="G148" i="2"/>
  <c r="H15" i="2"/>
  <c r="G10" i="2"/>
  <c r="C160" i="1"/>
  <c r="C155" i="1"/>
  <c r="C153" i="1"/>
  <c r="C150" i="1"/>
  <c r="C148" i="1"/>
  <c r="C128" i="1"/>
  <c r="C127" i="1" s="1"/>
  <c r="C116" i="1"/>
  <c r="C104" i="1"/>
  <c r="C101" i="1"/>
  <c r="C97" i="1"/>
  <c r="C92" i="1"/>
  <c r="C90" i="1"/>
  <c r="C87" i="1"/>
  <c r="C83" i="1"/>
  <c r="C81" i="1"/>
  <c r="C79" i="1"/>
  <c r="C77" i="1"/>
  <c r="C75" i="1"/>
  <c r="C73" i="1"/>
  <c r="C71" i="1"/>
  <c r="C69" i="1"/>
  <c r="C67" i="1"/>
  <c r="C65" i="1"/>
  <c r="C64" i="1" s="1"/>
  <c r="C61" i="1"/>
  <c r="C58" i="1"/>
  <c r="C57" i="1"/>
  <c r="C52" i="1"/>
  <c r="C51" i="1"/>
  <c r="C48" i="1"/>
  <c r="C44" i="1"/>
  <c r="C39" i="1" s="1"/>
  <c r="C38" i="1" s="1"/>
  <c r="C42" i="1"/>
  <c r="C40" i="1"/>
  <c r="C33" i="1"/>
  <c r="C32" i="1"/>
  <c r="C29" i="1"/>
  <c r="C21" i="1"/>
  <c r="C20" i="1" s="1"/>
  <c r="C15" i="1"/>
  <c r="C14" i="1"/>
  <c r="C10" i="1"/>
  <c r="C9" i="1" s="1"/>
  <c r="C8" i="1" s="1"/>
  <c r="E61" i="1"/>
  <c r="F61" i="1"/>
  <c r="D61" i="1"/>
  <c r="F44" i="1"/>
  <c r="E160" i="1"/>
  <c r="F160" i="1"/>
  <c r="D160" i="1"/>
  <c r="E128" i="1"/>
  <c r="E97" i="1"/>
  <c r="D128" i="1"/>
  <c r="F116" i="1"/>
  <c r="D116" i="1"/>
  <c r="F162" i="2" l="1"/>
  <c r="H20" i="2"/>
  <c r="G14" i="2"/>
  <c r="G104" i="2"/>
  <c r="D100" i="2"/>
  <c r="D99" i="2" s="1"/>
  <c r="D162" i="2" s="1"/>
  <c r="G32" i="2"/>
  <c r="H32" i="2"/>
  <c r="G9" i="2"/>
  <c r="H9" i="2"/>
  <c r="E8" i="2"/>
  <c r="H64" i="2"/>
  <c r="G64" i="2"/>
  <c r="H127" i="2"/>
  <c r="G127" i="2"/>
  <c r="H51" i="2"/>
  <c r="G51" i="2"/>
  <c r="E100" i="2"/>
  <c r="H38" i="2"/>
  <c r="G38" i="2"/>
  <c r="C100" i="1"/>
  <c r="C99" i="1" s="1"/>
  <c r="C162" i="1" s="1"/>
  <c r="F97" i="1"/>
  <c r="D97" i="1"/>
  <c r="D92" i="1" s="1"/>
  <c r="G91" i="1"/>
  <c r="E90" i="1"/>
  <c r="F90" i="1"/>
  <c r="D90" i="1"/>
  <c r="F81" i="1"/>
  <c r="F79" i="1"/>
  <c r="F77" i="1"/>
  <c r="F75" i="1"/>
  <c r="H70" i="1"/>
  <c r="G70" i="1"/>
  <c r="F71" i="1"/>
  <c r="F69" i="1"/>
  <c r="F67" i="1"/>
  <c r="F65" i="1"/>
  <c r="H74" i="1"/>
  <c r="G74" i="1"/>
  <c r="E73" i="1"/>
  <c r="F73" i="1"/>
  <c r="D73" i="1"/>
  <c r="H73" i="1" s="1"/>
  <c r="D58" i="1"/>
  <c r="H8" i="2" l="1"/>
  <c r="G8" i="2"/>
  <c r="H100" i="2"/>
  <c r="G100" i="2"/>
  <c r="E99" i="2"/>
  <c r="E162" i="2" s="1"/>
  <c r="G90" i="1"/>
  <c r="G73" i="1"/>
  <c r="H162" i="2" l="1"/>
  <c r="G162" i="2"/>
  <c r="H99" i="2"/>
  <c r="G99" i="2"/>
  <c r="E48" i="1"/>
  <c r="F48" i="1"/>
  <c r="D48" i="1"/>
  <c r="H160" i="1" l="1"/>
  <c r="H159" i="1"/>
  <c r="F158" i="1"/>
  <c r="E158" i="1"/>
  <c r="H158" i="1" s="1"/>
  <c r="H157" i="1"/>
  <c r="H156" i="1"/>
  <c r="H155" i="1" s="1"/>
  <c r="G155" i="1"/>
  <c r="F155" i="1"/>
  <c r="E155" i="1"/>
  <c r="D155" i="1"/>
  <c r="H154" i="1"/>
  <c r="H153" i="1" s="1"/>
  <c r="G153" i="1"/>
  <c r="F153" i="1"/>
  <c r="E153" i="1"/>
  <c r="D153" i="1"/>
  <c r="H152" i="1"/>
  <c r="H151" i="1"/>
  <c r="G151" i="1"/>
  <c r="E150" i="1"/>
  <c r="D150" i="1"/>
  <c r="H149" i="1"/>
  <c r="G149" i="1"/>
  <c r="F148" i="1"/>
  <c r="E148" i="1"/>
  <c r="D148" i="1"/>
  <c r="D127" i="1" s="1"/>
  <c r="H147" i="1"/>
  <c r="G147" i="1"/>
  <c r="H146" i="1"/>
  <c r="G146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F128" i="1"/>
  <c r="H126" i="1"/>
  <c r="H124" i="1"/>
  <c r="G124" i="1"/>
  <c r="H122" i="1"/>
  <c r="G122" i="1"/>
  <c r="H120" i="1"/>
  <c r="G120" i="1"/>
  <c r="H119" i="1"/>
  <c r="G119" i="1"/>
  <c r="H118" i="1"/>
  <c r="G118" i="1"/>
  <c r="H117" i="1"/>
  <c r="G117" i="1"/>
  <c r="F104" i="1"/>
  <c r="E116" i="1"/>
  <c r="D104" i="1"/>
  <c r="H113" i="1"/>
  <c r="G113" i="1"/>
  <c r="H112" i="1"/>
  <c r="G112" i="1"/>
  <c r="H111" i="1"/>
  <c r="H110" i="1"/>
  <c r="G110" i="1"/>
  <c r="H109" i="1"/>
  <c r="G109" i="1"/>
  <c r="H107" i="1"/>
  <c r="G107" i="1"/>
  <c r="H106" i="1"/>
  <c r="G106" i="1"/>
  <c r="H105" i="1"/>
  <c r="G105" i="1"/>
  <c r="H103" i="1"/>
  <c r="G103" i="1"/>
  <c r="H102" i="1"/>
  <c r="G102" i="1"/>
  <c r="F101" i="1"/>
  <c r="E101" i="1"/>
  <c r="D101" i="1"/>
  <c r="H96" i="1"/>
  <c r="G96" i="1"/>
  <c r="H94" i="1"/>
  <c r="G94" i="1"/>
  <c r="H93" i="1"/>
  <c r="G93" i="1"/>
  <c r="F92" i="1"/>
  <c r="E92" i="1"/>
  <c r="H92" i="1" s="1"/>
  <c r="H89" i="1"/>
  <c r="G89" i="1"/>
  <c r="F87" i="1"/>
  <c r="F64" i="1" s="1"/>
  <c r="E87" i="1"/>
  <c r="D87" i="1"/>
  <c r="E85" i="1"/>
  <c r="H84" i="1"/>
  <c r="G84" i="1"/>
  <c r="E83" i="1"/>
  <c r="D83" i="1"/>
  <c r="H82" i="1"/>
  <c r="G82" i="1"/>
  <c r="E81" i="1"/>
  <c r="D81" i="1"/>
  <c r="H80" i="1"/>
  <c r="G80" i="1"/>
  <c r="E79" i="1"/>
  <c r="D79" i="1"/>
  <c r="H78" i="1"/>
  <c r="G78" i="1"/>
  <c r="E77" i="1"/>
  <c r="H76" i="1" s="1"/>
  <c r="D77" i="1"/>
  <c r="G76" i="1"/>
  <c r="E75" i="1"/>
  <c r="D75" i="1"/>
  <c r="H72" i="1"/>
  <c r="G72" i="1"/>
  <c r="E71" i="1"/>
  <c r="D71" i="1"/>
  <c r="E69" i="1"/>
  <c r="D69" i="1"/>
  <c r="H68" i="1"/>
  <c r="G68" i="1"/>
  <c r="E67" i="1"/>
  <c r="H67" i="1" s="1"/>
  <c r="D67" i="1"/>
  <c r="H66" i="1"/>
  <c r="G66" i="1"/>
  <c r="E65" i="1"/>
  <c r="D65" i="1"/>
  <c r="H63" i="1"/>
  <c r="G63" i="1"/>
  <c r="H62" i="1"/>
  <c r="G62" i="1"/>
  <c r="F58" i="1"/>
  <c r="F57" i="1" s="1"/>
  <c r="E58" i="1"/>
  <c r="D57" i="1"/>
  <c r="E57" i="1"/>
  <c r="H56" i="1"/>
  <c r="H55" i="1"/>
  <c r="G55" i="1"/>
  <c r="H54" i="1"/>
  <c r="H53" i="1"/>
  <c r="G53" i="1"/>
  <c r="F52" i="1"/>
  <c r="F51" i="1" s="1"/>
  <c r="E52" i="1"/>
  <c r="D52" i="1"/>
  <c r="D51" i="1" s="1"/>
  <c r="H49" i="1"/>
  <c r="G49" i="1"/>
  <c r="H47" i="1"/>
  <c r="G47" i="1"/>
  <c r="H46" i="1"/>
  <c r="G46" i="1"/>
  <c r="G45" i="1"/>
  <c r="G44" i="1" s="1"/>
  <c r="E44" i="1"/>
  <c r="D44" i="1"/>
  <c r="H43" i="1"/>
  <c r="G43" i="1"/>
  <c r="G42" i="1" s="1"/>
  <c r="F42" i="1"/>
  <c r="E42" i="1"/>
  <c r="H42" i="1" s="1"/>
  <c r="D42" i="1"/>
  <c r="H41" i="1"/>
  <c r="G41" i="1"/>
  <c r="F40" i="1"/>
  <c r="E40" i="1"/>
  <c r="E39" i="1" s="1"/>
  <c r="D40" i="1"/>
  <c r="H37" i="1"/>
  <c r="G37" i="1"/>
  <c r="H36" i="1"/>
  <c r="G36" i="1"/>
  <c r="H35" i="1"/>
  <c r="G35" i="1"/>
  <c r="H34" i="1"/>
  <c r="G34" i="1"/>
  <c r="F33" i="1"/>
  <c r="F32" i="1" s="1"/>
  <c r="E33" i="1"/>
  <c r="D33" i="1"/>
  <c r="D32" i="1" s="1"/>
  <c r="H31" i="1"/>
  <c r="G31" i="1"/>
  <c r="H30" i="1"/>
  <c r="G30" i="1"/>
  <c r="F29" i="1"/>
  <c r="E29" i="1"/>
  <c r="D29" i="1"/>
  <c r="H28" i="1"/>
  <c r="G28" i="1"/>
  <c r="H27" i="1"/>
  <c r="H26" i="1"/>
  <c r="G26" i="1"/>
  <c r="H25" i="1"/>
  <c r="G25" i="1"/>
  <c r="H24" i="1"/>
  <c r="H23" i="1"/>
  <c r="G23" i="1"/>
  <c r="H22" i="1"/>
  <c r="G22" i="1"/>
  <c r="F21" i="1"/>
  <c r="F20" i="1" s="1"/>
  <c r="E21" i="1"/>
  <c r="D21" i="1"/>
  <c r="D20" i="1" s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H13" i="1"/>
  <c r="G13" i="1"/>
  <c r="H12" i="1"/>
  <c r="G12" i="1"/>
  <c r="H11" i="1"/>
  <c r="G11" i="1"/>
  <c r="F10" i="1"/>
  <c r="F9" i="1" s="1"/>
  <c r="E10" i="1"/>
  <c r="D10" i="1"/>
  <c r="D9" i="1" s="1"/>
  <c r="G21" i="1" l="1"/>
  <c r="F39" i="1"/>
  <c r="F38" i="1" s="1"/>
  <c r="F127" i="1"/>
  <c r="F100" i="1" s="1"/>
  <c r="F99" i="1" s="1"/>
  <c r="F8" i="1"/>
  <c r="H75" i="1"/>
  <c r="H61" i="1"/>
  <c r="G15" i="1"/>
  <c r="G71" i="1"/>
  <c r="H71" i="1"/>
  <c r="G83" i="1"/>
  <c r="D64" i="1"/>
  <c r="G69" i="1"/>
  <c r="H69" i="1"/>
  <c r="H40" i="1"/>
  <c r="E64" i="1"/>
  <c r="G150" i="1"/>
  <c r="H128" i="1"/>
  <c r="G116" i="1"/>
  <c r="H101" i="1"/>
  <c r="H79" i="1"/>
  <c r="G65" i="1"/>
  <c r="G52" i="1"/>
  <c r="D39" i="1"/>
  <c r="D38" i="1" s="1"/>
  <c r="H44" i="1"/>
  <c r="H45" i="1" s="1"/>
  <c r="G40" i="1"/>
  <c r="H148" i="1"/>
  <c r="H21" i="1"/>
  <c r="H48" i="1"/>
  <c r="H87" i="1"/>
  <c r="H150" i="1"/>
  <c r="H33" i="1"/>
  <c r="H29" i="1"/>
  <c r="E20" i="1"/>
  <c r="H20" i="1" s="1"/>
  <c r="D14" i="1"/>
  <c r="H14" i="1" s="1"/>
  <c r="H15" i="1"/>
  <c r="G10" i="1"/>
  <c r="D100" i="1"/>
  <c r="D99" i="1" s="1"/>
  <c r="H10" i="1"/>
  <c r="E9" i="1"/>
  <c r="G29" i="1"/>
  <c r="E32" i="1"/>
  <c r="G33" i="1"/>
  <c r="E38" i="1"/>
  <c r="H52" i="1"/>
  <c r="H65" i="1"/>
  <c r="G75" i="1"/>
  <c r="H83" i="1"/>
  <c r="G87" i="1"/>
  <c r="G92" i="1"/>
  <c r="G101" i="1"/>
  <c r="E104" i="1"/>
  <c r="H116" i="1"/>
  <c r="E127" i="1"/>
  <c r="G128" i="1"/>
  <c r="G148" i="1"/>
  <c r="G48" i="1"/>
  <c r="G61" i="1"/>
  <c r="E51" i="1"/>
  <c r="E100" i="1" l="1"/>
  <c r="E99" i="1" s="1"/>
  <c r="G39" i="1"/>
  <c r="F162" i="1"/>
  <c r="G20" i="1"/>
  <c r="H39" i="1"/>
  <c r="G14" i="1"/>
  <c r="D8" i="1"/>
  <c r="D162" i="1" s="1"/>
  <c r="H127" i="1"/>
  <c r="G127" i="1"/>
  <c r="H38" i="1"/>
  <c r="G38" i="1"/>
  <c r="H9" i="1"/>
  <c r="G9" i="1"/>
  <c r="E8" i="1"/>
  <c r="H51" i="1"/>
  <c r="G51" i="1"/>
  <c r="H104" i="1"/>
  <c r="G104" i="1"/>
  <c r="H32" i="1"/>
  <c r="G32" i="1"/>
  <c r="H64" i="1"/>
  <c r="G64" i="1"/>
  <c r="H100" i="1" l="1"/>
  <c r="G100" i="1"/>
  <c r="H8" i="1"/>
  <c r="G8" i="1"/>
  <c r="H99" i="1" l="1"/>
  <c r="G99" i="1"/>
  <c r="E162" i="1"/>
  <c r="H162" i="1" l="1"/>
  <c r="G162" i="1"/>
</calcChain>
</file>

<file path=xl/sharedStrings.xml><?xml version="1.0" encoding="utf-8"?>
<sst xmlns="http://schemas.openxmlformats.org/spreadsheetml/2006/main" count="654" uniqueCount="309">
  <si>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</si>
  <si>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</si>
  <si>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</si>
  <si>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</si>
  <si>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</si>
  <si>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Отклонение</t>
  </si>
  <si>
    <t>в %</t>
  </si>
  <si>
    <t>в сумме</t>
  </si>
  <si>
    <t>000 1 00 0000 00 0000 000</t>
  </si>
  <si>
    <t xml:space="preserve"> 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</si>
  <si>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</si>
  <si>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</si>
  <si>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</si>
  <si>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</si>
  <si>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</si>
  <si>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НК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</si>
  <si>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</si>
  <si>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</si>
  <si>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</si>
  <si>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ст.228 НК РФ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</si>
  <si>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</si>
  <si>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</si>
  <si>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</si>
  <si>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</si>
  <si>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</si>
  <si>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</si>
  <si>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</si>
  <si>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</si>
  <si>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</si>
  <si>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</si>
  <si>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</si>
  <si>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</si>
  <si>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</si>
  <si>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</si>
  <si>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</si>
  <si>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</si>
  <si>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000 1 05 01011 01 0000 110</t>
  </si>
  <si>
    <t>Налог, взимаемый с плательщиков, выбравших в качестве объекта налогообложения доходы</t>
  </si>
  <si>
    <t>000 1 05 01021 01 0000 110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</si>
  <si>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</si>
  <si>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000 1 05 01022 01 0000 110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</si>
  <si>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</si>
  <si>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</si>
  <si>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</si>
  <si>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</si>
  <si>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</si>
  <si>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</si>
  <si>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 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</si>
  <si>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</si>
  <si>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</si>
  <si>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</si>
  <si>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</si>
  <si>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</si>
  <si>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</si>
  <si>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</si>
  <si>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</si>
  <si>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</si>
  <si>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</si>
  <si>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</si>
  <si>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</si>
  <si>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</si>
  <si>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рассматриваемых.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</si>
  <si>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</si>
  <si>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</si>
  <si>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</si>
  <si>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</si>
  <si>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</si>
  <si>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</si>
  <si>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</si>
  <si>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</si>
  <si>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</si>
  <si>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</si>
  <si>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</si>
  <si>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</si>
  <si>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</si>
  <si>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</si>
  <si>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000 1 11 05025 00 0000 120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</si>
  <si>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</si>
  <si>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</si>
  <si>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</si>
  <si>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</si>
  <si>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</si>
  <si>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</si>
  <si>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000 1 11 09040 05 0000 120</t>
  </si>
  <si>
    <t>Прочие поступления от использования имущества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</si>
  <si>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</si>
  <si>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</si>
  <si>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</si>
  <si>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</si>
  <si>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</si>
  <si>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</si>
  <si>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</si>
  <si>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</si>
  <si>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</si>
  <si>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</si>
  <si>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</si>
  <si>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</si>
  <si>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</si>
  <si>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</si>
  <si>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</si>
  <si>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</si>
  <si>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</si>
  <si>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</si>
  <si>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</si>
  <si>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000 1 13 02995 10 0000 130</t>
  </si>
  <si>
    <t>Прочие доходы от компенсации затрат бюджетов сельских поселений</t>
  </si>
  <si>
    <t>000 1 14 000 00 0000 000</t>
  </si>
  <si>
    <t>Доходы от продажи земельных участков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</si>
  <si>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</si>
  <si>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</si>
  <si>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</si>
  <si>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</si>
  <si>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</si>
  <si>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</si>
  <si>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</si>
  <si>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</si>
  <si>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</si>
  <si>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</si>
  <si>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</si>
  <si>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</si>
  <si>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</si>
  <si>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</si>
  <si>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</si>
  <si>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</si>
  <si>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</si>
  <si>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</si>
  <si>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</si>
  <si>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</si>
  <si>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</si>
  <si>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</si>
  <si>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</si>
  <si>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</si>
  <si>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</si>
  <si>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</si>
  <si>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</si>
  <si>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</si>
  <si>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</si>
  <si>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</si>
  <si>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</si>
  <si>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</si>
  <si>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</si>
  <si>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</si>
  <si>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</si>
  <si>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</si>
  <si>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</si>
  <si>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</si>
  <si>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</si>
  <si>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</si>
  <si>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</si>
  <si>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</si>
  <si>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</si>
  <si>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</si>
  <si>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</si>
  <si>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</si>
  <si>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</si>
  <si>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</si>
  <si>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</si>
  <si>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</si>
  <si>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</si>
  <si>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</si>
  <si>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</si>
  <si>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</si>
  <si>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</si>
  <si>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>Невыясненные поступления, зачисляемые в местные б-ты района</t>
  </si>
  <si>
    <t>000 1 17 01050 10 0000 180</t>
  </si>
  <si>
    <t>Невыясненные поступления, зачисляемые в местные б-ты поселений</t>
  </si>
  <si>
    <t>000 1 17 05000 05 0000 180</t>
  </si>
  <si>
    <t>Прочие неналоговые доходы района</t>
  </si>
  <si>
    <t>000 1 17 05000 10 0000 180</t>
  </si>
  <si>
    <t>Прочие неналоговые доходы поселений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</si>
  <si>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</si>
  <si>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</si>
  <si>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</si>
  <si>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</si>
  <si>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</si>
  <si>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</si>
  <si>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</si>
  <si>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</si>
  <si>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</si>
  <si>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</si>
  <si>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</si>
  <si>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</si>
  <si>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000 2 02 20077 10 0000 150</t>
  </si>
  <si>
    <t>Субсидии бюджетам сельских поселений на софинансирование кап вложений в объекты муниц собств.</t>
  </si>
  <si>
    <t>000 2 02 20216 10 0000 150</t>
  </si>
  <si>
    <t>Субсидии на проведение текущего ремонта дорожной сети</t>
  </si>
  <si>
    <t>000 2 02 25097 05 0000 150</t>
  </si>
  <si>
    <t>Субсидии на создание в общеобраз.орг., 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</si>
  <si>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</si>
  <si>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</si>
  <si>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000 2 02 25243 10 0000 150</t>
  </si>
  <si>
    <t>Субсидии на строительство и реконструкцию объектов питьевого водоснабжения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</si>
  <si>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</si>
  <si>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</si>
  <si>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</si>
  <si>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</si>
  <si>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</si>
  <si>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r>
      <t xml:space="preserve">Субсидии молодым семьям </t>
    </r>
    <r>
      <rPr>
        <b/>
        <sz val="9"/>
        <rFont val="Times New Roman"/>
        <family val="1"/>
        <charset val="204"/>
      </rPr>
      <t>Ф</t>
    </r>
  </si>
  <si>
    <t>000 2 02 25519 05 0000 150</t>
  </si>
  <si>
    <t>Субсидии на поддержку отрасли культуры</t>
  </si>
  <si>
    <t>000 2 02 25555 10 0000 150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</si>
  <si>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</si>
  <si>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</si>
  <si>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</si>
  <si>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Субсидии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</si>
  <si>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</si>
  <si>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</si>
  <si>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000 2 02 29999 10 0000 150</t>
  </si>
  <si>
    <t>Субсидии на проведение кап ремонта в спортивных залах общеобразовательных организациях</t>
  </si>
  <si>
    <t xml:space="preserve">Субсидии на софинан. мероприятий по капит ремонту объектов коммунальной инфраструктуры 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</si>
  <si>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</si>
  <si>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Субсидия на организацию подвоза обучающихся в муниципальных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</si>
  <si>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</si>
  <si>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на развитие инфраструктуры общего и дополн образования посредством кап ремонта школы</t>
  </si>
  <si>
    <t>000 2 02 30000 00 0000 150</t>
  </si>
  <si>
    <t>Субвенции бюджетам субъектов РФ и муниципальных.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</si>
  <si>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</si>
  <si>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</si>
  <si>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</si>
  <si>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</si>
  <si>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</si>
  <si>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</si>
  <si>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</si>
  <si>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</si>
  <si>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</si>
  <si>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</si>
  <si>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</si>
  <si>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</si>
  <si>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</si>
  <si>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</si>
  <si>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</si>
  <si>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</si>
  <si>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</si>
  <si>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</si>
  <si>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t>Субвенции на осуществление. полном. по перв.воин. Учету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</si>
  <si>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</si>
  <si>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</si>
  <si>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</si>
  <si>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t>Субвенции. на выплату пособия при всех формах устройства детей,лишен.родит.попечения в семью</t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</si>
  <si>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</si>
  <si>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</si>
  <si>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</si>
  <si>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</si>
  <si>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</si>
  <si>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</si>
  <si>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</si>
  <si>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</si>
  <si>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</si>
  <si>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</si>
  <si>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</si>
  <si>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</si>
  <si>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</si>
  <si>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 бюджетам муниципальных районов на создание модельных муниципальных библиотек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</si>
  <si>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</si>
  <si>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</si>
  <si>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</si>
  <si>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Безвозмездные поступления от негосударственных организаций основанных на местных инициативах (организации)</t>
  </si>
  <si>
    <t>000 2 07 00 000 00 0000 000</t>
  </si>
  <si>
    <t>Прочие безвозмездные поступления</t>
  </si>
  <si>
    <t>000 2 07 05030 10 9000 150</t>
  </si>
  <si>
    <t>Прочие безвозмездные поступления в бюджеты сельских поселений основанных на местных инициативах (физлица, ИП)</t>
  </si>
  <si>
    <t>000 2 07 05030 10 0000 150</t>
  </si>
  <si>
    <t>Прочие безвозмездные поступления в бюджеты сельских поселений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</si>
  <si>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</si>
  <si>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</si>
  <si>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</si>
  <si>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</si>
  <si>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</si>
  <si>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</si>
  <si>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</si>
  <si>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</si>
  <si>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Е.М. Горяинова 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</si>
  <si>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</si>
  <si>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</si>
  <si>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</si>
  <si>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</si>
  <si>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</si>
  <si>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Государственная пошлина за гос.регистрацию, а также совершение прочих юридич.значимых действий</t>
  </si>
  <si>
    <t>000 1 11 05300 00 0000 120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</si>
  <si>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</si>
  <si>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000 1 11 09045 00 0000 120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</si>
  <si>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</si>
  <si>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</si>
  <si>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</si>
  <si>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</si>
  <si>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</si>
  <si>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</si>
  <si>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</si>
  <si>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</si>
  <si>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</si>
  <si>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</si>
  <si>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000 1 17 15000 00 0000 150</t>
  </si>
  <si>
    <t>000 1 17 15030 10 0000 150</t>
  </si>
  <si>
    <t>Инициативные платежи</t>
  </si>
  <si>
    <t>Инициативные платежи, зачисляемые в бюджеты сельских поселений</t>
  </si>
  <si>
    <t>000 2 02 25576 10 0000 150</t>
  </si>
  <si>
    <t>Субсидии на обеспечение комплексного развития сельских территорий</t>
  </si>
  <si>
    <t xml:space="preserve">Субсидии на софинансирование мероприятий по капитальному ремонту
объектов коммунальной инфраструктуры
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</si>
  <si>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</si>
  <si>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</si>
  <si>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</si>
  <si>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</si>
  <si>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</si>
  <si>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</si>
  <si>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</si>
  <si>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на 1 марта 2021 года</t>
  </si>
  <si>
    <t>факт на 1 марта 2021</t>
  </si>
  <si>
    <t>факт на 1 марта 2020</t>
  </si>
  <si>
    <t>Субсидии на осуществление дорожной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</si>
</sst>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337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 applyAlignment="1">
      <alignment horizontal="center" vertical="top"/>
    </xf>
    <xf numFmtId="164" fontId="3" fillId="0" borderId="8" xfId="0" applyNumberFormat="1" applyFont="1" applyBorder="1"/>
    <xf numFmtId="165" fontId="3" fillId="0" borderId="8" xfId="0" applyNumberFormat="1" applyFont="1" applyBorder="1"/>
    <xf numFmtId="164" fontId="3" fillId="0" borderId="9" xfId="0" applyNumberFormat="1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64" fontId="3" fillId="2" borderId="12" xfId="0" applyNumberFormat="1" applyFont="1" applyFill="1" applyBorder="1"/>
    <xf numFmtId="164" fontId="3" fillId="0" borderId="11" xfId="0" applyNumberFormat="1" applyFont="1" applyFill="1" applyBorder="1"/>
    <xf numFmtId="49" fontId="1" fillId="0" borderId="13" xfId="0" applyNumberFormat="1" applyFont="1" applyBorder="1"/>
    <xf numFmtId="0" fontId="1" fillId="0" borderId="13" xfId="0" applyFont="1" applyBorder="1"/>
    <xf numFmtId="164" fontId="1" fillId="2" borderId="14" xfId="0" applyNumberFormat="1" applyFont="1" applyFill="1" applyBorder="1"/>
    <xf numFmtId="165" fontId="1" fillId="0" borderId="15" xfId="0" applyNumberFormat="1" applyFont="1" applyBorder="1"/>
    <xf numFmtId="164" fontId="1" fillId="0" borderId="16" xfId="0" applyNumberFormat="1" applyFont="1" applyBorder="1"/>
    <xf numFmtId="49" fontId="1" fillId="0" borderId="17" xfId="1" applyNumberFormat="1" applyFont="1" applyBorder="1" applyAlignment="1">
      <alignment vertical="center"/>
    </xf>
    <xf numFmtId="0" fontId="1" fillId="0" borderId="17" xfId="1" applyFont="1" applyBorder="1" applyAlignment="1">
      <alignment horizontal="left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5" fontId="1" fillId="0" borderId="17" xfId="0" applyNumberFormat="1" applyFont="1" applyBorder="1"/>
    <xf numFmtId="164" fontId="1" fillId="0" borderId="17" xfId="0" applyNumberFormat="1" applyFont="1" applyBorder="1"/>
    <xf numFmtId="0" fontId="6" fillId="0" borderId="0" xfId="0" applyFont="1" applyAlignment="1">
      <alignment horizontal="left" vertical="distributed"/>
    </xf>
    <xf numFmtId="164" fontId="1" fillId="2" borderId="13" xfId="0" applyNumberFormat="1" applyFont="1" applyFill="1" applyBorder="1"/>
    <xf numFmtId="164" fontId="1" fillId="0" borderId="13" xfId="0" applyNumberFormat="1" applyFont="1" applyFill="1" applyBorder="1"/>
    <xf numFmtId="165" fontId="1" fillId="0" borderId="14" xfId="0" applyNumberFormat="1" applyFont="1" applyBorder="1"/>
    <xf numFmtId="0" fontId="1" fillId="0" borderId="17" xfId="1" applyFont="1" applyBorder="1" applyAlignment="1">
      <alignment horizontal="left" vertical="distributed" wrapText="1"/>
    </xf>
    <xf numFmtId="164" fontId="1" fillId="2" borderId="18" xfId="0" applyNumberFormat="1" applyFont="1" applyFill="1" applyBorder="1"/>
    <xf numFmtId="164" fontId="1" fillId="0" borderId="18" xfId="0" applyNumberFormat="1" applyFont="1" applyFill="1" applyBorder="1"/>
    <xf numFmtId="165" fontId="1" fillId="0" borderId="19" xfId="0" applyNumberFormat="1" applyFont="1" applyBorder="1"/>
    <xf numFmtId="164" fontId="1" fillId="0" borderId="12" xfId="0" applyNumberFormat="1" applyFont="1" applyBorder="1"/>
    <xf numFmtId="49" fontId="3" fillId="0" borderId="20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distributed" wrapText="1"/>
    </xf>
    <xf numFmtId="164" fontId="3" fillId="2" borderId="7" xfId="0" applyNumberFormat="1" applyFont="1" applyFill="1" applyBorder="1"/>
    <xf numFmtId="165" fontId="3" fillId="0" borderId="12" xfId="0" applyNumberFormat="1" applyFont="1" applyBorder="1"/>
    <xf numFmtId="49" fontId="1" fillId="0" borderId="21" xfId="1" applyNumberFormat="1" applyFont="1" applyBorder="1" applyAlignment="1"/>
    <xf numFmtId="164" fontId="1" fillId="2" borderId="21" xfId="0" applyNumberFormat="1" applyFont="1" applyFill="1" applyBorder="1"/>
    <xf numFmtId="164" fontId="1" fillId="0" borderId="22" xfId="0" applyNumberFormat="1" applyFont="1" applyFill="1" applyBorder="1"/>
    <xf numFmtId="165" fontId="1" fillId="0" borderId="16" xfId="0" applyNumberFormat="1" applyFont="1" applyBorder="1"/>
    <xf numFmtId="49" fontId="7" fillId="0" borderId="21" xfId="1" applyNumberFormat="1" applyFont="1" applyBorder="1" applyAlignment="1"/>
    <xf numFmtId="0" fontId="7" fillId="0" borderId="23" xfId="1" applyFont="1" applyBorder="1" applyAlignment="1">
      <alignment horizontal="left" wrapText="1"/>
    </xf>
    <xf numFmtId="164" fontId="7" fillId="2" borderId="17" xfId="0" applyNumberFormat="1" applyFont="1" applyFill="1" applyBorder="1"/>
    <xf numFmtId="164" fontId="7" fillId="0" borderId="17" xfId="0" applyNumberFormat="1" applyFont="1" applyFill="1" applyBorder="1"/>
    <xf numFmtId="164" fontId="7" fillId="0" borderId="17" xfId="0" applyNumberFormat="1" applyFont="1" applyBorder="1"/>
    <xf numFmtId="0" fontId="7" fillId="0" borderId="0" xfId="0" applyFont="1"/>
    <xf numFmtId="165" fontId="1" fillId="0" borderId="21" xfId="0" applyNumberFormat="1" applyFont="1" applyBorder="1"/>
    <xf numFmtId="49" fontId="7" fillId="0" borderId="14" xfId="1" applyNumberFormat="1" applyFont="1" applyBorder="1" applyAlignment="1"/>
    <xf numFmtId="0" fontId="7" fillId="0" borderId="18" xfId="1" applyFont="1" applyBorder="1" applyAlignment="1">
      <alignment horizontal="left" wrapText="1"/>
    </xf>
    <xf numFmtId="164" fontId="7" fillId="2" borderId="24" xfId="0" applyNumberFormat="1" applyFont="1" applyFill="1" applyBorder="1"/>
    <xf numFmtId="164" fontId="7" fillId="0" borderId="24" xfId="0" applyNumberFormat="1" applyFont="1" applyFill="1" applyBorder="1"/>
    <xf numFmtId="0" fontId="3" fillId="0" borderId="26" xfId="0" applyFont="1" applyBorder="1" applyAlignment="1">
      <alignment horizontal="center"/>
    </xf>
    <xf numFmtId="164" fontId="8" fillId="2" borderId="8" xfId="0" applyNumberFormat="1" applyFont="1" applyFill="1" applyBorder="1"/>
    <xf numFmtId="0" fontId="8" fillId="0" borderId="0" xfId="0" applyFont="1"/>
    <xf numFmtId="0" fontId="1" fillId="0" borderId="21" xfId="0" applyFont="1" applyBorder="1"/>
    <xf numFmtId="0" fontId="1" fillId="0" borderId="16" xfId="0" applyFont="1" applyBorder="1" applyAlignment="1">
      <alignment wrapText="1"/>
    </xf>
    <xf numFmtId="0" fontId="1" fillId="0" borderId="23" xfId="0" applyFont="1" applyBorder="1" applyAlignment="1">
      <alignment vertical="center"/>
    </xf>
    <xf numFmtId="0" fontId="7" fillId="0" borderId="21" xfId="0" applyFont="1" applyBorder="1" applyAlignment="1">
      <alignment vertical="top" wrapText="1"/>
    </xf>
    <xf numFmtId="0" fontId="1" fillId="0" borderId="17" xfId="0" applyFont="1" applyBorder="1" applyAlignment="1">
      <alignment vertical="center"/>
    </xf>
    <xf numFmtId="0" fontId="7" fillId="0" borderId="2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1" fillId="0" borderId="17" xfId="0" applyFont="1" applyBorder="1"/>
    <xf numFmtId="164" fontId="1" fillId="0" borderId="24" xfId="0" applyNumberFormat="1" applyFont="1" applyFill="1" applyBorder="1"/>
    <xf numFmtId="0" fontId="1" fillId="0" borderId="22" xfId="0" applyFont="1" applyBorder="1"/>
    <xf numFmtId="164" fontId="1" fillId="2" borderId="23" xfId="0" applyNumberFormat="1" applyFont="1" applyFill="1" applyBorder="1"/>
    <xf numFmtId="164" fontId="1" fillId="0" borderId="23" xfId="0" applyNumberFormat="1" applyFont="1" applyFill="1" applyBorder="1"/>
    <xf numFmtId="0" fontId="7" fillId="0" borderId="22" xfId="0" applyFont="1" applyBorder="1"/>
    <xf numFmtId="164" fontId="7" fillId="2" borderId="23" xfId="0" applyNumberFormat="1" applyFont="1" applyFill="1" applyBorder="1"/>
    <xf numFmtId="164" fontId="7" fillId="0" borderId="23" xfId="0" applyNumberFormat="1" applyFont="1" applyFill="1" applyBorder="1"/>
    <xf numFmtId="165" fontId="7" fillId="0" borderId="17" xfId="0" applyNumberFormat="1" applyFont="1" applyBorder="1"/>
    <xf numFmtId="165" fontId="1" fillId="0" borderId="24" xfId="0" applyNumberFormat="1" applyFont="1" applyBorder="1"/>
    <xf numFmtId="164" fontId="3" fillId="0" borderId="25" xfId="0" applyNumberFormat="1" applyFont="1" applyBorder="1"/>
    <xf numFmtId="164" fontId="3" fillId="0" borderId="26" xfId="0" applyNumberFormat="1" applyFont="1" applyBorder="1"/>
    <xf numFmtId="164" fontId="1" fillId="0" borderId="14" xfId="0" applyNumberFormat="1" applyFont="1" applyFill="1" applyBorder="1"/>
    <xf numFmtId="0" fontId="1" fillId="0" borderId="18" xfId="0" applyFont="1" applyBorder="1"/>
    <xf numFmtId="164" fontId="1" fillId="2" borderId="24" xfId="0" applyNumberFormat="1" applyFont="1" applyFill="1" applyBorder="1"/>
    <xf numFmtId="165" fontId="1" fillId="0" borderId="12" xfId="0" applyNumberFormat="1" applyFont="1" applyBorder="1"/>
    <xf numFmtId="0" fontId="3" fillId="0" borderId="7" xfId="0" applyFont="1" applyBorder="1" applyAlignment="1">
      <alignment horizontal="center"/>
    </xf>
    <xf numFmtId="0" fontId="1" fillId="0" borderId="23" xfId="0" applyFont="1" applyBorder="1"/>
    <xf numFmtId="0" fontId="1" fillId="2" borderId="23" xfId="0" applyFont="1" applyFill="1" applyBorder="1" applyAlignment="1">
      <alignment vertical="center"/>
    </xf>
    <xf numFmtId="0" fontId="1" fillId="2" borderId="17" xfId="0" applyFont="1" applyFill="1" applyBorder="1" applyAlignment="1">
      <alignment wrapText="1"/>
    </xf>
    <xf numFmtId="164" fontId="1" fillId="0" borderId="14" xfId="0" applyNumberFormat="1" applyFont="1" applyBorder="1"/>
    <xf numFmtId="164" fontId="8" fillId="0" borderId="8" xfId="0" applyNumberFormat="1" applyFont="1" applyBorder="1"/>
    <xf numFmtId="164" fontId="8" fillId="0" borderId="8" xfId="0" applyNumberFormat="1" applyFont="1" applyFill="1" applyBorder="1"/>
    <xf numFmtId="0" fontId="1" fillId="2" borderId="22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164" fontId="1" fillId="0" borderId="21" xfId="0" applyNumberFormat="1" applyFont="1" applyFill="1" applyBorder="1"/>
    <xf numFmtId="164" fontId="1" fillId="0" borderId="15" xfId="0" applyNumberFormat="1" applyFont="1" applyBorder="1"/>
    <xf numFmtId="0" fontId="1" fillId="2" borderId="0" xfId="0" applyFont="1" applyFill="1"/>
    <xf numFmtId="0" fontId="1" fillId="2" borderId="17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left" vertical="top" wrapText="1"/>
    </xf>
    <xf numFmtId="164" fontId="1" fillId="0" borderId="2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vertical="center"/>
    </xf>
    <xf numFmtId="165" fontId="1" fillId="0" borderId="17" xfId="0" applyNumberFormat="1" applyFont="1" applyFill="1" applyBorder="1"/>
    <xf numFmtId="0" fontId="1" fillId="2" borderId="30" xfId="0" applyFont="1" applyFill="1" applyBorder="1" applyAlignment="1">
      <alignment vertical="center"/>
    </xf>
    <xf numFmtId="0" fontId="7" fillId="2" borderId="17" xfId="0" applyFont="1" applyFill="1" applyBorder="1" applyAlignment="1">
      <alignment wrapText="1"/>
    </xf>
    <xf numFmtId="0" fontId="3" fillId="2" borderId="0" xfId="0" applyFont="1" applyFill="1"/>
    <xf numFmtId="0" fontId="7" fillId="2" borderId="0" xfId="0" applyFont="1" applyFill="1"/>
    <xf numFmtId="0" fontId="1" fillId="0" borderId="24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0" borderId="24" xfId="0" applyNumberFormat="1" applyFont="1" applyBorder="1"/>
    <xf numFmtId="0" fontId="1" fillId="0" borderId="31" xfId="0" applyFont="1" applyBorder="1" applyAlignment="1">
      <alignment vertical="center"/>
    </xf>
    <xf numFmtId="164" fontId="1" fillId="2" borderId="19" xfId="0" applyNumberFormat="1" applyFont="1" applyFill="1" applyBorder="1"/>
    <xf numFmtId="164" fontId="7" fillId="2" borderId="19" xfId="0" applyNumberFormat="1" applyFont="1" applyFill="1" applyBorder="1"/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8" fillId="0" borderId="20" xfId="0" applyNumberFormat="1" applyFont="1" applyBorder="1"/>
    <xf numFmtId="0" fontId="1" fillId="0" borderId="18" xfId="0" applyFont="1" applyBorder="1" applyAlignment="1">
      <alignment vertical="top"/>
    </xf>
    <xf numFmtId="0" fontId="1" fillId="0" borderId="17" xfId="0" applyFont="1" applyBorder="1" applyAlignment="1">
      <alignment vertical="top" wrapText="1"/>
    </xf>
    <xf numFmtId="164" fontId="1" fillId="0" borderId="21" xfId="0" applyNumberFormat="1" applyFont="1" applyBorder="1"/>
    <xf numFmtId="0" fontId="1" fillId="0" borderId="17" xfId="0" applyFont="1" applyBorder="1" applyAlignment="1">
      <alignment wrapText="1"/>
    </xf>
    <xf numFmtId="0" fontId="3" fillId="2" borderId="2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/>
    <xf numFmtId="164" fontId="3" fillId="2" borderId="8" xfId="0" applyNumberFormat="1" applyFont="1" applyFill="1" applyBorder="1"/>
    <xf numFmtId="165" fontId="3" fillId="2" borderId="8" xfId="0" applyNumberFormat="1" applyFont="1" applyFill="1" applyBorder="1"/>
    <xf numFmtId="164" fontId="3" fillId="2" borderId="9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6" fillId="0" borderId="0" xfId="0" applyFont="1"/>
    <xf numFmtId="165" fontId="1" fillId="2" borderId="21" xfId="0" applyNumberFormat="1" applyFont="1" applyFill="1" applyBorder="1"/>
    <xf numFmtId="0" fontId="1" fillId="2" borderId="17" xfId="0" applyFont="1" applyFill="1" applyBorder="1" applyAlignment="1">
      <alignment vertical="center"/>
    </xf>
    <xf numFmtId="165" fontId="1" fillId="2" borderId="14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wrapText="1"/>
    </xf>
    <xf numFmtId="164" fontId="1" fillId="0" borderId="19" xfId="0" applyNumberFormat="1" applyFont="1" applyFill="1" applyBorder="1"/>
    <xf numFmtId="165" fontId="1" fillId="2" borderId="19" xfId="0" applyNumberFormat="1" applyFont="1" applyFill="1" applyBorder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vertical="center"/>
    </xf>
    <xf numFmtId="0" fontId="1" fillId="0" borderId="13" xfId="0" applyFont="1" applyBorder="1" applyAlignment="1">
      <alignment horizontal="left" vertical="top" wrapText="1"/>
    </xf>
    <xf numFmtId="164" fontId="7" fillId="2" borderId="13" xfId="0" applyNumberFormat="1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wrapText="1"/>
    </xf>
    <xf numFmtId="166" fontId="1" fillId="2" borderId="13" xfId="0" applyNumberFormat="1" applyFont="1" applyFill="1" applyBorder="1"/>
    <xf numFmtId="165" fontId="3" fillId="0" borderId="7" xfId="0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top" wrapText="1"/>
    </xf>
    <xf numFmtId="164" fontId="1" fillId="0" borderId="17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165" fontId="1" fillId="2" borderId="17" xfId="0" applyNumberFormat="1" applyFont="1" applyFill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wrapText="1"/>
    </xf>
    <xf numFmtId="164" fontId="1" fillId="2" borderId="22" xfId="0" applyNumberFormat="1" applyFont="1" applyFill="1" applyBorder="1"/>
    <xf numFmtId="164" fontId="3" fillId="0" borderId="5" xfId="0" applyNumberFormat="1" applyFont="1" applyBorder="1"/>
    <xf numFmtId="0" fontId="1" fillId="0" borderId="16" xfId="0" applyFont="1" applyBorder="1"/>
    <xf numFmtId="164" fontId="7" fillId="2" borderId="16" xfId="0" applyNumberFormat="1" applyFont="1" applyFill="1" applyBorder="1"/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0" fontId="1" fillId="0" borderId="32" xfId="0" applyFont="1" applyBorder="1" applyAlignment="1">
      <alignment horizontal="left" vertical="center"/>
    </xf>
    <xf numFmtId="0" fontId="1" fillId="0" borderId="19" xfId="0" applyFont="1" applyBorder="1" applyAlignment="1">
      <alignment wrapText="1"/>
    </xf>
    <xf numFmtId="164" fontId="7" fillId="2" borderId="19" xfId="0" applyNumberFormat="1" applyFont="1" applyFill="1" applyBorder="1" applyAlignment="1">
      <alignment wrapText="1"/>
    </xf>
    <xf numFmtId="0" fontId="1" fillId="0" borderId="33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18" xfId="0" applyFont="1" applyFill="1" applyBorder="1"/>
    <xf numFmtId="164" fontId="1" fillId="0" borderId="34" xfId="0" applyNumberFormat="1" applyFont="1" applyFill="1" applyBorder="1"/>
    <xf numFmtId="0" fontId="1" fillId="0" borderId="18" xfId="0" applyFont="1" applyFill="1" applyBorder="1" applyAlignment="1">
      <alignment horizontal="left" vertical="center"/>
    </xf>
    <xf numFmtId="164" fontId="1" fillId="0" borderId="35" xfId="0" applyNumberFormat="1" applyFont="1" applyFill="1" applyBorder="1"/>
    <xf numFmtId="0" fontId="1" fillId="0" borderId="17" xfId="0" applyFont="1" applyFill="1" applyBorder="1" applyAlignment="1">
      <alignment vertical="center"/>
    </xf>
    <xf numFmtId="164" fontId="7" fillId="2" borderId="21" xfId="0" applyNumberFormat="1" applyFont="1" applyFill="1" applyBorder="1"/>
    <xf numFmtId="0" fontId="1" fillId="0" borderId="14" xfId="0" applyFont="1" applyBorder="1"/>
    <xf numFmtId="164" fontId="1" fillId="0" borderId="0" xfId="0" applyNumberFormat="1" applyFont="1" applyFill="1" applyBorder="1"/>
    <xf numFmtId="0" fontId="1" fillId="0" borderId="36" xfId="0" applyFont="1" applyFill="1" applyBorder="1"/>
    <xf numFmtId="164" fontId="1" fillId="0" borderId="37" xfId="0" applyNumberFormat="1" applyFont="1" applyFill="1" applyBorder="1"/>
    <xf numFmtId="164" fontId="1" fillId="2" borderId="36" xfId="0" applyNumberFormat="1" applyFont="1" applyFill="1" applyBorder="1"/>
    <xf numFmtId="0" fontId="1" fillId="0" borderId="18" xfId="0" applyFont="1" applyBorder="1" applyAlignment="1">
      <alignment vertical="center"/>
    </xf>
    <xf numFmtId="0" fontId="1" fillId="0" borderId="24" xfId="0" applyFont="1" applyBorder="1" applyAlignment="1">
      <alignment wrapText="1"/>
    </xf>
    <xf numFmtId="0" fontId="9" fillId="0" borderId="24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4" xfId="0" applyFont="1" applyBorder="1"/>
    <xf numFmtId="0" fontId="1" fillId="0" borderId="23" xfId="0" applyFont="1" applyBorder="1" applyAlignment="1">
      <alignment wrapText="1"/>
    </xf>
    <xf numFmtId="164" fontId="1" fillId="0" borderId="38" xfId="0" applyNumberFormat="1" applyFont="1" applyFill="1" applyBorder="1"/>
    <xf numFmtId="0" fontId="1" fillId="0" borderId="22" xfId="0" applyFont="1" applyBorder="1" applyAlignment="1">
      <alignment vertical="center"/>
    </xf>
    <xf numFmtId="164" fontId="1" fillId="2" borderId="16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0" fontId="1" fillId="0" borderId="22" xfId="0" applyFont="1" applyBorder="1" applyAlignment="1">
      <alignment horizontal="left" vertical="center"/>
    </xf>
    <xf numFmtId="164" fontId="1" fillId="2" borderId="21" xfId="0" applyNumberFormat="1" applyFont="1" applyFill="1" applyBorder="1" applyAlignment="1">
      <alignment wrapText="1"/>
    </xf>
    <xf numFmtId="164" fontId="1" fillId="2" borderId="37" xfId="0" applyNumberFormat="1" applyFont="1" applyFill="1" applyBorder="1"/>
    <xf numFmtId="0" fontId="1" fillId="2" borderId="23" xfId="0" applyFont="1" applyFill="1" applyBorder="1"/>
    <xf numFmtId="0" fontId="1" fillId="0" borderId="40" xfId="0" applyFont="1" applyBorder="1" applyAlignment="1">
      <alignment vertical="center"/>
    </xf>
    <xf numFmtId="0" fontId="1" fillId="2" borderId="40" xfId="0" applyFont="1" applyFill="1" applyBorder="1" applyAlignment="1">
      <alignment wrapText="1"/>
    </xf>
    <xf numFmtId="164" fontId="1" fillId="0" borderId="19" xfId="0" applyNumberFormat="1" applyFont="1" applyBorder="1"/>
    <xf numFmtId="0" fontId="1" fillId="2" borderId="22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7" xfId="2" applyFont="1" applyFill="1" applyBorder="1" applyAlignment="1">
      <alignment wrapText="1"/>
    </xf>
    <xf numFmtId="164" fontId="1" fillId="2" borderId="34" xfId="0" applyNumberFormat="1" applyFont="1" applyFill="1" applyBorder="1"/>
    <xf numFmtId="164" fontId="1" fillId="2" borderId="24" xfId="0" applyNumberFormat="1" applyFont="1" applyFill="1" applyBorder="1" applyAlignment="1">
      <alignment wrapText="1"/>
    </xf>
    <xf numFmtId="164" fontId="1" fillId="2" borderId="34" xfId="0" applyNumberFormat="1" applyFont="1" applyFill="1" applyBorder="1" applyAlignment="1">
      <alignment wrapText="1"/>
    </xf>
    <xf numFmtId="0" fontId="1" fillId="0" borderId="20" xfId="0" applyFont="1" applyBorder="1"/>
    <xf numFmtId="0" fontId="1" fillId="0" borderId="41" xfId="0" applyFont="1" applyBorder="1"/>
    <xf numFmtId="164" fontId="1" fillId="2" borderId="8" xfId="0" applyNumberFormat="1" applyFont="1" applyFill="1" applyBorder="1"/>
    <xf numFmtId="167" fontId="11" fillId="0" borderId="6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wrapText="1"/>
    </xf>
    <xf numFmtId="168" fontId="9" fillId="0" borderId="15" xfId="2" applyNumberFormat="1" applyFont="1" applyFill="1" applyBorder="1" applyAlignment="1"/>
    <xf numFmtId="164" fontId="9" fillId="0" borderId="15" xfId="2" applyNumberFormat="1" applyFont="1" applyFill="1" applyBorder="1" applyAlignment="1"/>
    <xf numFmtId="164" fontId="1" fillId="0" borderId="15" xfId="0" applyNumberFormat="1" applyFont="1" applyFill="1" applyBorder="1"/>
    <xf numFmtId="167" fontId="9" fillId="0" borderId="31" xfId="2" applyFont="1" applyFill="1" applyBorder="1" applyAlignment="1">
      <alignment horizontal="center" vertical="center"/>
    </xf>
    <xf numFmtId="167" fontId="9" fillId="0" borderId="19" xfId="2" applyFont="1" applyFill="1" applyBorder="1" applyAlignment="1">
      <alignment wrapText="1"/>
    </xf>
    <xf numFmtId="168" fontId="9" fillId="0" borderId="19" xfId="2" applyNumberFormat="1" applyFont="1" applyFill="1" applyBorder="1" applyAlignment="1"/>
    <xf numFmtId="0" fontId="1" fillId="0" borderId="12" xfId="0" applyFont="1" applyBorder="1" applyAlignment="1">
      <alignment horizontal="left" vertical="top" wrapText="1"/>
    </xf>
    <xf numFmtId="164" fontId="7" fillId="2" borderId="12" xfId="0" applyNumberFormat="1" applyFont="1" applyFill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0" fontId="1" fillId="0" borderId="42" xfId="0" applyFont="1" applyBorder="1"/>
    <xf numFmtId="0" fontId="1" fillId="0" borderId="19" xfId="0" applyFont="1" applyBorder="1" applyAlignment="1">
      <alignment horizontal="left"/>
    </xf>
    <xf numFmtId="165" fontId="1" fillId="0" borderId="43" xfId="0" applyNumberFormat="1" applyFont="1" applyBorder="1"/>
    <xf numFmtId="165" fontId="3" fillId="0" borderId="43" xfId="0" applyNumberFormat="1" applyFont="1" applyBorder="1"/>
    <xf numFmtId="1" fontId="3" fillId="0" borderId="44" xfId="0" applyNumberFormat="1" applyFont="1" applyBorder="1"/>
    <xf numFmtId="166" fontId="1" fillId="2" borderId="41" xfId="0" applyNumberFormat="1" applyFont="1" applyFill="1" applyBorder="1"/>
    <xf numFmtId="166" fontId="1" fillId="2" borderId="0" xfId="0" applyNumberFormat="1" applyFont="1" applyFill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165" fontId="3" fillId="0" borderId="41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8" fillId="0" borderId="12" xfId="0" applyNumberFormat="1" applyFont="1" applyBorder="1"/>
    <xf numFmtId="164" fontId="3" fillId="0" borderId="44" xfId="0" applyNumberFormat="1" applyFont="1" applyBorder="1"/>
    <xf numFmtId="0" fontId="1" fillId="2" borderId="24" xfId="0" applyFont="1" applyFill="1" applyBorder="1" applyAlignment="1">
      <alignment wrapText="1"/>
    </xf>
    <xf numFmtId="0" fontId="1" fillId="2" borderId="18" xfId="0" applyFont="1" applyFill="1" applyBorder="1" applyAlignment="1">
      <alignment vertical="center"/>
    </xf>
    <xf numFmtId="0" fontId="1" fillId="0" borderId="19" xfId="0" applyFont="1" applyBorder="1" applyAlignment="1">
      <alignment vertical="top" wrapText="1"/>
    </xf>
    <xf numFmtId="164" fontId="7" fillId="0" borderId="19" xfId="0" applyNumberFormat="1" applyFont="1" applyFill="1" applyBorder="1"/>
    <xf numFmtId="0" fontId="1" fillId="0" borderId="19" xfId="0" applyFont="1" applyBorder="1" applyAlignment="1">
      <alignment vertical="center"/>
    </xf>
    <xf numFmtId="164" fontId="7" fillId="0" borderId="21" xfId="0" applyNumberFormat="1" applyFont="1" applyFill="1" applyBorder="1"/>
    <xf numFmtId="165" fontId="7" fillId="2" borderId="17" xfId="0" applyNumberFormat="1" applyFont="1" applyFill="1" applyBorder="1"/>
    <xf numFmtId="165" fontId="1" fillId="2" borderId="24" xfId="0" applyNumberFormat="1" applyFont="1" applyFill="1" applyBorder="1"/>
    <xf numFmtId="165" fontId="3" fillId="0" borderId="11" xfId="0" applyNumberFormat="1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wrapText="1"/>
    </xf>
    <xf numFmtId="165" fontId="7" fillId="2" borderId="19" xfId="0" applyNumberFormat="1" applyFont="1" applyFill="1" applyBorder="1"/>
    <xf numFmtId="0" fontId="7" fillId="0" borderId="19" xfId="0" applyFont="1" applyBorder="1"/>
    <xf numFmtId="165" fontId="7" fillId="0" borderId="19" xfId="0" applyNumberFormat="1" applyFont="1" applyBorder="1"/>
    <xf numFmtId="164" fontId="7" fillId="0" borderId="19" xfId="0" applyNumberFormat="1" applyFont="1" applyBorder="1"/>
    <xf numFmtId="164" fontId="1" fillId="0" borderId="36" xfId="0" applyNumberFormat="1" applyFont="1" applyFill="1" applyBorder="1"/>
    <xf numFmtId="0" fontId="1" fillId="0" borderId="19" xfId="0" applyFont="1" applyFill="1" applyBorder="1"/>
    <xf numFmtId="0" fontId="9" fillId="0" borderId="24" xfId="0" applyFont="1" applyFill="1" applyBorder="1" applyAlignment="1">
      <alignment horizontal="left" vertical="top" wrapText="1"/>
    </xf>
    <xf numFmtId="0" fontId="3" fillId="2" borderId="46" xfId="0" applyFont="1" applyFill="1" applyBorder="1"/>
    <xf numFmtId="0" fontId="3" fillId="2" borderId="4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8" xfId="0" applyFont="1" applyFill="1" applyBorder="1"/>
    <xf numFmtId="164" fontId="3" fillId="2" borderId="27" xfId="0" applyNumberFormat="1" applyFont="1" applyFill="1" applyBorder="1"/>
    <xf numFmtId="0" fontId="1" fillId="2" borderId="8" xfId="0" applyFont="1" applyFill="1" applyBorder="1" applyAlignment="1">
      <alignment horizontal="left"/>
    </xf>
    <xf numFmtId="164" fontId="1" fillId="2" borderId="20" xfId="0" applyNumberFormat="1" applyFont="1" applyFill="1" applyBorder="1"/>
    <xf numFmtId="164" fontId="1" fillId="0" borderId="8" xfId="0" applyNumberFormat="1" applyFont="1" applyFill="1" applyBorder="1"/>
    <xf numFmtId="164" fontId="1" fillId="0" borderId="8" xfId="0" applyNumberFormat="1" applyFont="1" applyBorder="1"/>
    <xf numFmtId="0" fontId="3" fillId="0" borderId="20" xfId="0" applyFont="1" applyBorder="1"/>
    <xf numFmtId="164" fontId="3" fillId="0" borderId="27" xfId="0" applyNumberFormat="1" applyFont="1" applyBorder="1"/>
    <xf numFmtId="0" fontId="3" fillId="0" borderId="41" xfId="0" applyFont="1" applyBorder="1" applyAlignment="1">
      <alignment horizontal="center" wrapText="1"/>
    </xf>
    <xf numFmtId="0" fontId="3" fillId="0" borderId="20" xfId="0" applyFont="1" applyBorder="1" applyAlignment="1">
      <alignment vertical="center"/>
    </xf>
    <xf numFmtId="164" fontId="3" fillId="0" borderId="20" xfId="0" applyNumberFormat="1" applyFont="1" applyBorder="1"/>
    <xf numFmtId="164" fontId="3" fillId="0" borderId="26" xfId="0" applyNumberFormat="1" applyFont="1" applyFill="1" applyBorder="1"/>
    <xf numFmtId="0" fontId="3" fillId="0" borderId="47" xfId="0" applyFont="1" applyBorder="1" applyAlignment="1">
      <alignment horizontal="center"/>
    </xf>
    <xf numFmtId="0" fontId="3" fillId="0" borderId="45" xfId="0" applyFont="1" applyBorder="1"/>
    <xf numFmtId="0" fontId="3" fillId="0" borderId="12" xfId="0" applyFont="1" applyBorder="1" applyAlignment="1">
      <alignment horizontal="center"/>
    </xf>
    <xf numFmtId="164" fontId="3" fillId="0" borderId="45" xfId="0" applyNumberFormat="1" applyFont="1" applyBorder="1"/>
    <xf numFmtId="164" fontId="3" fillId="0" borderId="12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2" borderId="20" xfId="0" applyNumberFormat="1" applyFont="1" applyFill="1" applyBorder="1"/>
    <xf numFmtId="164" fontId="1" fillId="0" borderId="41" xfId="0" applyNumberFormat="1" applyFont="1" applyFill="1" applyBorder="1"/>
    <xf numFmtId="168" fontId="11" fillId="0" borderId="20" xfId="2" applyNumberFormat="1" applyFont="1" applyFill="1" applyBorder="1" applyAlignment="1"/>
    <xf numFmtId="168" fontId="11" fillId="0" borderId="41" xfId="2" applyNumberFormat="1" applyFont="1" applyFill="1" applyBorder="1" applyAlignment="1"/>
    <xf numFmtId="167" fontId="11" fillId="0" borderId="48" xfId="2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3" fillId="2" borderId="20" xfId="0" applyFont="1" applyFill="1" applyBorder="1"/>
    <xf numFmtId="0" fontId="3" fillId="2" borderId="8" xfId="0" applyFont="1" applyFill="1" applyBorder="1" applyAlignment="1">
      <alignment horizontal="center"/>
    </xf>
    <xf numFmtId="166" fontId="1" fillId="2" borderId="8" xfId="0" applyNumberFormat="1" applyFont="1" applyFill="1" applyBorder="1"/>
    <xf numFmtId="166" fontId="3" fillId="2" borderId="20" xfId="0" applyNumberFormat="1" applyFont="1" applyFill="1" applyBorder="1"/>
    <xf numFmtId="166" fontId="3" fillId="2" borderId="41" xfId="0" applyNumberFormat="1" applyFont="1" applyFill="1" applyBorder="1"/>
    <xf numFmtId="164" fontId="3" fillId="2" borderId="47" xfId="0" applyNumberFormat="1" applyFont="1" applyFill="1" applyBorder="1"/>
    <xf numFmtId="0" fontId="3" fillId="0" borderId="4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topLeftCell="A128" workbookViewId="0">
      <selection activeCell="A128"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42578125" style="257" hidden="1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273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25" t="s">
        <v>3</v>
      </c>
      <c r="B5" s="328" t="s">
        <v>4</v>
      </c>
      <c r="C5" s="331" t="s">
        <v>276</v>
      </c>
      <c r="D5" s="331" t="s">
        <v>276</v>
      </c>
      <c r="E5" s="331" t="s">
        <v>274</v>
      </c>
      <c r="F5" s="334" t="s">
        <v>275</v>
      </c>
      <c r="G5" s="321" t="s">
        <v>5</v>
      </c>
      <c r="H5" s="322"/>
    </row>
    <row r="6" spans="1:8" s="10" customFormat="1" x14ac:dyDescent="0.2">
      <c r="A6" s="326"/>
      <c r="B6" s="329"/>
      <c r="C6" s="332"/>
      <c r="D6" s="332"/>
      <c r="E6" s="332"/>
      <c r="F6" s="335"/>
      <c r="G6" s="323" t="s">
        <v>6</v>
      </c>
      <c r="H6" s="323" t="s">
        <v>7</v>
      </c>
    </row>
    <row r="7" spans="1:8" ht="12.75" thickBot="1" x14ac:dyDescent="0.25">
      <c r="A7" s="327"/>
      <c r="B7" s="330"/>
      <c r="C7" s="333"/>
      <c r="D7" s="333"/>
      <c r="E7" s="333"/>
      <c r="F7" s="336"/>
      <c r="G7" s="324"/>
      <c r="H7" s="324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136052.45353</v>
      </c>
      <c r="E8" s="13">
        <f>E9+E20+E32+E51+E64+E92+E38+E29+E14+E61+E57</f>
        <v>5768.4913800000004</v>
      </c>
      <c r="F8" s="13">
        <f>F9+F20+F32+F51+F64+F92+F38+F29+F14+F61</f>
        <v>7670.1757100000004</v>
      </c>
      <c r="G8" s="14">
        <f t="shared" ref="G8:G26" si="0">E8/D8*100</f>
        <v>4.2399025010806071</v>
      </c>
      <c r="H8" s="15">
        <f t="shared" ref="H8:H41" si="1">E8-D8</f>
        <v>-130283.96214999999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3272.8638500000002</v>
      </c>
      <c r="F9" s="20">
        <f>F10</f>
        <v>5616.2995000000001</v>
      </c>
      <c r="G9" s="14">
        <f t="shared" si="0"/>
        <v>4.8607389373118304</v>
      </c>
      <c r="H9" s="15">
        <f t="shared" si="1"/>
        <v>-64059.776149999998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3272.8638500000002</v>
      </c>
      <c r="F10" s="23">
        <f>F11+F12+F13</f>
        <v>5616.2995000000001</v>
      </c>
      <c r="G10" s="24">
        <f t="shared" si="0"/>
        <v>4.8607389373118304</v>
      </c>
      <c r="H10" s="25">
        <f t="shared" si="1"/>
        <v>-64059.776149999998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3205.1164600000002</v>
      </c>
      <c r="F11" s="29">
        <v>5609.1290399999998</v>
      </c>
      <c r="G11" s="30">
        <f t="shared" si="0"/>
        <v>4.7986575326304344</v>
      </c>
      <c r="H11" s="31">
        <f t="shared" si="1"/>
        <v>-63586.823540000005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65.725430000000003</v>
      </c>
      <c r="F12" s="34">
        <v>0</v>
      </c>
      <c r="G12" s="35">
        <f t="shared" si="0"/>
        <v>24.524414179104479</v>
      </c>
      <c r="H12" s="31">
        <f t="shared" si="1"/>
        <v>-202.27456999999998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2.02196</v>
      </c>
      <c r="F13" s="38">
        <v>7.1704600000000003</v>
      </c>
      <c r="G13" s="39">
        <f t="shared" si="0"/>
        <v>0.74145947928126155</v>
      </c>
      <c r="H13" s="40">
        <f t="shared" si="1"/>
        <v>-270.67804000000001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778.20468999999991</v>
      </c>
      <c r="F14" s="300">
        <f>F15</f>
        <v>785.32409999999993</v>
      </c>
      <c r="G14" s="44">
        <f t="shared" si="0"/>
        <v>7.6604832354312498</v>
      </c>
      <c r="H14" s="15">
        <f t="shared" si="1"/>
        <v>-9380.4846000000016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778.20468999999991</v>
      </c>
      <c r="F15" s="47">
        <f>F16+F17+F18+F19</f>
        <v>785.32409999999993</v>
      </c>
      <c r="G15" s="48">
        <f t="shared" si="0"/>
        <v>7.6604832354312498</v>
      </c>
      <c r="H15" s="25">
        <f t="shared" si="1"/>
        <v>-9380.4846000000016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357.42683</v>
      </c>
      <c r="F16" s="52">
        <v>357.75889999999998</v>
      </c>
      <c r="G16" s="30">
        <f t="shared" si="0"/>
        <v>7.6626943652546231</v>
      </c>
      <c r="H16" s="53">
        <f t="shared" si="1"/>
        <v>-4307.07906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2.1068899999999999</v>
      </c>
      <c r="F17" s="52">
        <v>2.4340199999999999</v>
      </c>
      <c r="G17" s="30">
        <f t="shared" si="0"/>
        <v>7.9259637959787268</v>
      </c>
      <c r="H17" s="53">
        <f t="shared" si="1"/>
        <v>-24.475239999999999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479.58310999999998</v>
      </c>
      <c r="F18" s="52">
        <v>490.89990999999998</v>
      </c>
      <c r="G18" s="55">
        <f t="shared" si="0"/>
        <v>7.816038288567233</v>
      </c>
      <c r="H18" s="53">
        <f t="shared" si="1"/>
        <v>-5656.3017500000005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-60.912140000000001</v>
      </c>
      <c r="F19" s="59">
        <v>-65.768730000000005</v>
      </c>
      <c r="G19" s="35">
        <f t="shared" si="0"/>
        <v>9.1147143086365467</v>
      </c>
      <c r="H19" s="53">
        <f t="shared" si="1"/>
        <v>607.37144999999998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855.69079000000011</v>
      </c>
      <c r="F20" s="61">
        <f>F21+F25+F26+F28+F27</f>
        <v>641.41088999999999</v>
      </c>
      <c r="G20" s="14">
        <f t="shared" si="0"/>
        <v>3.6415721205189806</v>
      </c>
      <c r="H20" s="296">
        <f t="shared" si="1"/>
        <v>-22642.1492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201.63032999999999</v>
      </c>
      <c r="F21" s="46">
        <f>F22+F23+F24</f>
        <v>268.31943999999999</v>
      </c>
      <c r="G21" s="55">
        <f t="shared" si="0"/>
        <v>1.0575941778127458</v>
      </c>
      <c r="H21" s="25">
        <f t="shared" si="1"/>
        <v>-18863.36967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210.40382</v>
      </c>
      <c r="F22" s="52">
        <v>248.96986000000001</v>
      </c>
      <c r="G22" s="30">
        <f t="shared" si="0"/>
        <v>1.4545718631178708</v>
      </c>
      <c r="H22" s="31">
        <f t="shared" si="1"/>
        <v>-14254.59618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-8.7734900000000007</v>
      </c>
      <c r="F23" s="52">
        <v>19.34958</v>
      </c>
      <c r="G23" s="30">
        <f t="shared" si="0"/>
        <v>-0.19072804347826089</v>
      </c>
      <c r="H23" s="31">
        <f t="shared" si="1"/>
        <v>-4608.7734899999996</v>
      </c>
    </row>
    <row r="24" spans="1:8" s="62" customFormat="1" ht="36" hidden="1" customHeight="1" x14ac:dyDescent="0.2">
      <c r="A24" s="67" t="s">
        <v>40</v>
      </c>
      <c r="B24" s="69" t="s">
        <v>41</v>
      </c>
      <c r="C24" s="51"/>
      <c r="D24" s="51"/>
      <c r="E24" s="51"/>
      <c r="F24" s="52"/>
      <c r="G24" s="30"/>
      <c r="H24" s="31">
        <f t="shared" si="1"/>
        <v>0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95.571259999999995</v>
      </c>
      <c r="F25" s="71">
        <v>287.62277999999998</v>
      </c>
      <c r="G25" s="30">
        <f t="shared" si="0"/>
        <v>69.25453623188406</v>
      </c>
      <c r="H25" s="31">
        <f t="shared" si="1"/>
        <v>-42.428740000000005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525.06217000000004</v>
      </c>
      <c r="F26" s="74">
        <v>50.567300000000003</v>
      </c>
      <c r="G26" s="30">
        <f t="shared" si="0"/>
        <v>14.824559310484267</v>
      </c>
      <c r="H26" s="31">
        <f t="shared" si="1"/>
        <v>-3016.7778199999998</v>
      </c>
    </row>
    <row r="27" spans="1:8" s="54" customFormat="1" ht="12" hidden="1" customHeigh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33.427030000000002</v>
      </c>
      <c r="F28" s="38">
        <v>34.90137</v>
      </c>
      <c r="G28" s="79">
        <f t="shared" ref="G28:G41" si="2">E28/D28*100</f>
        <v>4.4391806108897747</v>
      </c>
      <c r="H28" s="31">
        <f t="shared" si="1"/>
        <v>-719.57296999999994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117.89005999999999</v>
      </c>
      <c r="F29" s="13">
        <f>F30+F31</f>
        <v>223.88696999999999</v>
      </c>
      <c r="G29" s="14">
        <f t="shared" si="2"/>
        <v>1.2118586919331609</v>
      </c>
      <c r="H29" s="296">
        <f t="shared" si="1"/>
        <v>-9610.1467800000009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22.325869999999998</v>
      </c>
      <c r="F30" s="82">
        <v>41.805489999999999</v>
      </c>
      <c r="G30" s="48">
        <f t="shared" si="2"/>
        <v>1.9933812499999999</v>
      </c>
      <c r="H30" s="25">
        <f t="shared" si="1"/>
        <v>-1097.6741300000001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95.564189999999996</v>
      </c>
      <c r="F31" s="71">
        <v>182.08148</v>
      </c>
      <c r="G31" s="85">
        <f t="shared" si="2"/>
        <v>1.1101740359187402</v>
      </c>
      <c r="H31" s="40">
        <f t="shared" si="1"/>
        <v>-8512.4726500000015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74.539990000000003</v>
      </c>
      <c r="F32" s="13">
        <f>F33+F35+F37+F36</f>
        <v>180.99351000000001</v>
      </c>
      <c r="G32" s="240">
        <f t="shared" si="2"/>
        <v>6.767564892911941</v>
      </c>
      <c r="H32" s="296">
        <f t="shared" si="1"/>
        <v>-1026.8900100000001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67.624989999999997</v>
      </c>
      <c r="F33" s="34">
        <f>F34</f>
        <v>139.37351000000001</v>
      </c>
      <c r="G33" s="55">
        <f t="shared" si="2"/>
        <v>6.7530447373676843</v>
      </c>
      <c r="H33" s="25">
        <f t="shared" si="1"/>
        <v>-933.77500999999995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67.624989999999997</v>
      </c>
      <c r="F34" s="71">
        <v>139.37351000000001</v>
      </c>
      <c r="G34" s="55">
        <f t="shared" si="2"/>
        <v>6.7530447373676843</v>
      </c>
      <c r="H34" s="31">
        <f t="shared" si="1"/>
        <v>-933.77500999999995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1.64</v>
      </c>
      <c r="F35" s="74">
        <v>2.44</v>
      </c>
      <c r="G35" s="55">
        <f t="shared" si="2"/>
        <v>1.7257708092181416</v>
      </c>
      <c r="H35" s="31">
        <f t="shared" si="1"/>
        <v>-93.39</v>
      </c>
    </row>
    <row r="36" spans="1:9" ht="12" hidden="1" customHeight="1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>
        <v>5.2750000000000004</v>
      </c>
      <c r="F37" s="38">
        <v>39.18</v>
      </c>
      <c r="G37" s="35">
        <f t="shared" si="2"/>
        <v>105.50000000000001</v>
      </c>
      <c r="H37" s="90">
        <f t="shared" si="1"/>
        <v>0.27500000000000036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471.18060999999994</v>
      </c>
      <c r="F38" s="91">
        <f>F39+F47+F48+F46</f>
        <v>114.70841999999999</v>
      </c>
      <c r="G38" s="14">
        <f t="shared" si="2"/>
        <v>2.1421971505695012</v>
      </c>
      <c r="H38" s="15">
        <f t="shared" si="1"/>
        <v>-21524.022299999997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361.97272999999996</v>
      </c>
      <c r="F39" s="46">
        <f>F40+F42+F44</f>
        <v>49.988569999999996</v>
      </c>
      <c r="G39" s="24">
        <f t="shared" si="2"/>
        <v>1.7334168543722228</v>
      </c>
      <c r="H39" s="96">
        <f t="shared" si="1"/>
        <v>-20520.063179999997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186.13086999999999</v>
      </c>
      <c r="F40" s="28">
        <f>F41</f>
        <v>23.661079999999998</v>
      </c>
      <c r="G40" s="30">
        <f t="shared" si="2"/>
        <v>2.0945823346049539</v>
      </c>
      <c r="H40" s="31">
        <f t="shared" si="1"/>
        <v>-8700.1691299999984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186.13086999999999</v>
      </c>
      <c r="F41" s="84">
        <v>23.661079999999998</v>
      </c>
      <c r="G41" s="79">
        <f t="shared" si="2"/>
        <v>2.0945823346049539</v>
      </c>
      <c r="H41" s="90">
        <f t="shared" si="1"/>
        <v>-8700.1691299999984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156.50642999999999</v>
      </c>
      <c r="F42" s="84">
        <f>F43</f>
        <v>9.3451400000000007</v>
      </c>
      <c r="G42" s="103">
        <f>G43</f>
        <v>1.3492570318798862</v>
      </c>
      <c r="H42" s="28">
        <f>E42-D42</f>
        <v>-11442.946180000001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156.50642999999999</v>
      </c>
      <c r="F43" s="28">
        <v>9.3451400000000007</v>
      </c>
      <c r="G43" s="103">
        <f>E43/D43*100</f>
        <v>1.3492570318798862</v>
      </c>
      <c r="H43" s="28">
        <f>E43-D43</f>
        <v>-11442.946180000001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19.335429999999999</v>
      </c>
      <c r="F44" s="28">
        <f>F45</f>
        <v>16.98235</v>
      </c>
      <c r="G44" s="103">
        <f>G45</f>
        <v>4.8791937485127432</v>
      </c>
      <c r="H44" s="84">
        <f>E44-D44</f>
        <v>-376.94787000000002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19.335429999999999</v>
      </c>
      <c r="F45" s="84">
        <v>16.98235</v>
      </c>
      <c r="G45" s="103">
        <f>E45/D45*100</f>
        <v>4.8791937485127432</v>
      </c>
      <c r="H45" s="28">
        <f>H44</f>
        <v>-376.94787000000002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0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88.159599999999998</v>
      </c>
      <c r="F47" s="112">
        <v>52.222999999999999</v>
      </c>
      <c r="G47" s="79">
        <f t="shared" si="3"/>
        <v>15.366445011896149</v>
      </c>
      <c r="H47" s="110">
        <f t="shared" si="4"/>
        <v>-485.55540000000002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21.048279999999998</v>
      </c>
      <c r="F48" s="13">
        <f t="shared" si="5"/>
        <v>12.49685</v>
      </c>
      <c r="G48" s="14">
        <f t="shared" si="3"/>
        <v>5.8765516201622674</v>
      </c>
      <c r="H48" s="15">
        <f t="shared" si="4"/>
        <v>-337.12572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21.048279999999998</v>
      </c>
      <c r="F49" s="118">
        <v>12.49685</v>
      </c>
      <c r="G49" s="35">
        <f t="shared" si="3"/>
        <v>6.045333655011575</v>
      </c>
      <c r="H49" s="90">
        <f t="shared" si="4"/>
        <v>-327.12572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4.0400000000000002E-3</v>
      </c>
      <c r="F51" s="91">
        <f>+F52</f>
        <v>0</v>
      </c>
      <c r="G51" s="44">
        <f t="shared" si="3"/>
        <v>3.5761706647782598E-3</v>
      </c>
      <c r="H51" s="265">
        <f t="shared" si="4"/>
        <v>-112.96596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4.0400000000000002E-3</v>
      </c>
      <c r="F52" s="33">
        <f>F53+F54+F55+F56</f>
        <v>0</v>
      </c>
      <c r="G52" s="48">
        <f t="shared" si="3"/>
        <v>3.5761706647782598E-3</v>
      </c>
      <c r="H52" s="25">
        <f t="shared" si="4"/>
        <v>-112.96596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/>
      <c r="F53" s="52"/>
      <c r="G53" s="30">
        <f t="shared" si="3"/>
        <v>0</v>
      </c>
      <c r="H53" s="122">
        <f t="shared" si="4"/>
        <v>-102.76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ht="12.75" thickBot="1" x14ac:dyDescent="0.25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/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hidden="1" customHeight="1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0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0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/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99.837940000000003</v>
      </c>
      <c r="G61" s="14">
        <f t="shared" si="6"/>
        <v>0</v>
      </c>
      <c r="H61" s="15">
        <f t="shared" si="4"/>
        <v>-125</v>
      </c>
    </row>
    <row r="62" spans="1:9" ht="36" customHeight="1" thickBot="1" x14ac:dyDescent="0.25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99.837940000000003</v>
      </c>
      <c r="G62" s="30">
        <f t="shared" si="6"/>
        <v>0</v>
      </c>
      <c r="H62" s="31">
        <f t="shared" si="4"/>
        <v>-125</v>
      </c>
    </row>
    <row r="63" spans="1:9" s="106" customFormat="1" ht="24.75" hidden="1" customHeight="1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:F64" si="8">E65+E67+E69+E71+E75+E77+E79+E81+E83+E87+E73+E90</f>
        <v>134.21078</v>
      </c>
      <c r="F64" s="92">
        <f t="shared" si="8"/>
        <v>7.7143800000000002</v>
      </c>
      <c r="G64" s="148">
        <f t="shared" si="6"/>
        <v>112.78216806722689</v>
      </c>
      <c r="H64" s="80">
        <f>E64-D64</f>
        <v>15.21078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</v>
      </c>
      <c r="F65" s="95">
        <f t="shared" si="9"/>
        <v>0</v>
      </c>
      <c r="G65" s="132">
        <f>E65/D65*100</f>
        <v>0</v>
      </c>
      <c r="H65" s="46">
        <f t="shared" si="4"/>
        <v>-8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/>
      <c r="F66" s="153"/>
      <c r="G66" s="132">
        <f>E66/D66*100</f>
        <v>0</v>
      </c>
      <c r="H66" s="28">
        <f t="shared" si="4"/>
        <v>-8</v>
      </c>
    </row>
    <row r="67" spans="1:8" ht="36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2.5</v>
      </c>
      <c r="F67" s="95">
        <f>F68</f>
        <v>0</v>
      </c>
      <c r="G67" s="155"/>
      <c r="H67" s="28">
        <f t="shared" si="4"/>
        <v>-14.5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2.5</v>
      </c>
      <c r="F68" s="29"/>
      <c r="G68" s="155">
        <f>E68/D68*100</f>
        <v>14.705882352941178</v>
      </c>
      <c r="H68" s="156">
        <f t="shared" si="4"/>
        <v>-14.5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6.9995000000000003</v>
      </c>
      <c r="F75" s="95">
        <f>F76</f>
        <v>0</v>
      </c>
      <c r="G75" s="155">
        <f>E75/D75*100</f>
        <v>233.31666666666666</v>
      </c>
      <c r="H75" s="28">
        <f>E75-D75</f>
        <v>3.9995000000000003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6.9995000000000003</v>
      </c>
      <c r="F76" s="29"/>
      <c r="G76" s="155">
        <f>E76/D76*100</f>
        <v>233.31666666666666</v>
      </c>
      <c r="H76" s="28">
        <f>E77-D76</f>
        <v>-2.85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0.15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0.15</v>
      </c>
      <c r="F78" s="29"/>
      <c r="G78" s="155">
        <f>E78/D78*100</f>
        <v>7.5</v>
      </c>
      <c r="H78" s="28">
        <f>E78-D78</f>
        <v>-1.85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/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3.2059799999999998</v>
      </c>
      <c r="F83" s="29"/>
      <c r="G83" s="155">
        <f t="shared" si="14"/>
        <v>11.44992857142857</v>
      </c>
      <c r="H83" s="28">
        <f t="shared" si="15"/>
        <v>-24.79402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3.2059799999999998</v>
      </c>
      <c r="F84" s="29"/>
      <c r="G84" s="155">
        <f t="shared" si="14"/>
        <v>11.44992857142857</v>
      </c>
      <c r="H84" s="28">
        <f t="shared" si="15"/>
        <v>-24.79402</v>
      </c>
    </row>
    <row r="85" spans="1:8" ht="36" hidden="1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hidden="1" customHeight="1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1.3553000000000002</v>
      </c>
      <c r="F87" s="29">
        <f t="shared" si="16"/>
        <v>7.7143800000000002</v>
      </c>
      <c r="G87" s="155" t="e">
        <f t="shared" si="14"/>
        <v>#DIV/0!</v>
      </c>
      <c r="H87" s="28">
        <f t="shared" si="15"/>
        <v>1.3553000000000002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1.1088100000000001</v>
      </c>
      <c r="F88" s="71">
        <v>5.5018799999999999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0.24648999999999999</v>
      </c>
      <c r="F89" s="71">
        <v>2.2124999999999999</v>
      </c>
      <c r="G89" s="273" t="e">
        <f t="shared" si="14"/>
        <v>#DIV/0!</v>
      </c>
      <c r="H89" s="84">
        <f t="shared" si="15"/>
        <v>0.24648999999999999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63.906570000000002</v>
      </c>
      <c r="F92" s="264">
        <f t="shared" si="18"/>
        <v>0</v>
      </c>
      <c r="G92" s="274">
        <f>E92/D92*100</f>
        <v>3.3963147661526931</v>
      </c>
      <c r="H92" s="170">
        <f t="shared" si="4"/>
        <v>-1817.7379299999998</v>
      </c>
    </row>
    <row r="93" spans="1:8" x14ac:dyDescent="0.2">
      <c r="A93" s="22" t="s">
        <v>162</v>
      </c>
      <c r="B93" s="22" t="s">
        <v>163</v>
      </c>
      <c r="C93" s="33"/>
      <c r="D93" s="33"/>
      <c r="E93" s="169">
        <v>7.1530300000000002</v>
      </c>
      <c r="F93" s="47"/>
      <c r="G93" s="30" t="e">
        <f t="shared" ref="G93:G104" si="19">E93/D93*100</f>
        <v>#DIV/0!</v>
      </c>
      <c r="H93" s="25">
        <f t="shared" si="4"/>
        <v>7.1530300000000002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761.69349999999997</v>
      </c>
      <c r="E96" s="84"/>
      <c r="F96" s="71"/>
      <c r="G96" s="79">
        <f t="shared" si="19"/>
        <v>0</v>
      </c>
      <c r="H96" s="90">
        <f t="shared" si="4"/>
        <v>-761.69349999999997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1119.951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1119.951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385304.09999999992</v>
      </c>
      <c r="E99" s="13">
        <f>E100+E153+E155+E158+E160</f>
        <v>23896.879660000002</v>
      </c>
      <c r="F99" s="13">
        <f>F100+F153+F155</f>
        <v>31139.19959</v>
      </c>
      <c r="G99" s="234">
        <f t="shared" si="19"/>
        <v>6.2020828898524591</v>
      </c>
      <c r="H99" s="265">
        <f t="shared" si="4"/>
        <v>-361407.22033999994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385304.09999999992</v>
      </c>
      <c r="E100" s="305">
        <f>E101+E104+E127+E150</f>
        <v>23899.498520000001</v>
      </c>
      <c r="F100" s="305">
        <f>F101+F104+F127</f>
        <v>31139.19959</v>
      </c>
      <c r="G100" s="240">
        <f t="shared" si="19"/>
        <v>6.2027625763650081</v>
      </c>
      <c r="H100" s="15">
        <f t="shared" si="4"/>
        <v>-361404.6014799999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9443</v>
      </c>
      <c r="F101" s="13">
        <f>F102+F103</f>
        <v>16421</v>
      </c>
      <c r="G101" s="240">
        <f t="shared" si="19"/>
        <v>6.7547944519553358</v>
      </c>
      <c r="H101" s="15">
        <f t="shared" si="4"/>
        <v>-130354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9443</v>
      </c>
      <c r="F102" s="174">
        <v>16421</v>
      </c>
      <c r="G102" s="48">
        <f t="shared" si="19"/>
        <v>6.7547944519553358</v>
      </c>
      <c r="H102" s="25">
        <f t="shared" si="4"/>
        <v>-130354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53484.9</v>
      </c>
      <c r="E104" s="13">
        <f>E106+E116+E112+E107+E113+E105+E111+E110+E109</f>
        <v>307.83383000000003</v>
      </c>
      <c r="F104" s="13">
        <f>F106+F116+F112+F107+F113+F105+F114+F108+F109</f>
        <v>382.36662000000001</v>
      </c>
      <c r="G104" s="240">
        <f t="shared" si="19"/>
        <v>0.57555278218712203</v>
      </c>
      <c r="H104" s="15">
        <f t="shared" si="4"/>
        <v>-53177.066169999998</v>
      </c>
    </row>
    <row r="105" spans="1:8" ht="24" hidden="1" customHeight="1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ht="12" hidden="1" customHeigh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ht="12" hidden="1" customHeigh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/>
      <c r="F110" s="183"/>
      <c r="G110" s="30">
        <f>E110/D110*100</f>
        <v>0</v>
      </c>
      <c r="H110" s="122">
        <f t="shared" si="4"/>
        <v>-5976.5</v>
      </c>
    </row>
    <row r="111" spans="1:8" s="10" customFormat="1" ht="23.25" customHeight="1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ht="12" hidden="1" customHeigh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hidden="1" customHeight="1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8949.7999999999993</v>
      </c>
      <c r="E116" s="13">
        <f>E117+E118+E119+E120+E122+E124+E125+E126+E121</f>
        <v>307.83383000000003</v>
      </c>
      <c r="F116" s="13">
        <f>F117+F118+F119+F120+F122+F124+F125+F126+F123</f>
        <v>382.36662000000001</v>
      </c>
      <c r="G116" s="234">
        <f t="shared" ref="G116:G122" si="21">E116/D116*100</f>
        <v>3.4395609957764424</v>
      </c>
      <c r="H116" s="265">
        <f t="shared" si="4"/>
        <v>-8641.9661699999997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101.88</v>
      </c>
      <c r="F118" s="190">
        <v>186.12</v>
      </c>
      <c r="G118" s="30">
        <f t="shared" si="21"/>
        <v>8.8753375729593156</v>
      </c>
      <c r="H118" s="122">
        <f t="shared" si="4"/>
        <v>-1046.02</v>
      </c>
    </row>
    <row r="119" spans="1:8" ht="12" hidden="1" customHeight="1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ht="12" hidden="1" customHeight="1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ht="12" hidden="1" customHeight="1" x14ac:dyDescent="0.2">
      <c r="A121" s="108" t="s">
        <v>207</v>
      </c>
      <c r="B121" s="193" t="s">
        <v>209</v>
      </c>
      <c r="C121" s="37"/>
      <c r="D121" s="37"/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4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hidden="1" customHeight="1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.75" thickBot="1" x14ac:dyDescent="0.25">
      <c r="A125" s="70" t="s">
        <v>202</v>
      </c>
      <c r="B125" s="195" t="s">
        <v>212</v>
      </c>
      <c r="C125" s="84">
        <v>3132</v>
      </c>
      <c r="D125" s="84">
        <v>3132</v>
      </c>
      <c r="E125" s="84">
        <v>205.95383000000001</v>
      </c>
      <c r="F125" s="29">
        <v>196.24662000000001</v>
      </c>
      <c r="G125" s="30"/>
      <c r="H125" s="122"/>
    </row>
    <row r="126" spans="1:8" ht="24.75" hidden="1" customHeight="1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14148.66469</v>
      </c>
      <c r="F127" s="13">
        <f>F128+F140+F142+F144+F146+F147+F148+F143+F141</f>
        <v>14335.832969999999</v>
      </c>
      <c r="G127" s="240">
        <f>E127/D127*100</f>
        <v>7.8728608781488862</v>
      </c>
      <c r="H127" s="15">
        <f t="shared" si="4"/>
        <v>-165565.73530999996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10284.125</v>
      </c>
      <c r="F128" s="127">
        <f>F131+F135+F130+F129+F132+F137+F133+F134+F138+F139</f>
        <v>10290.84</v>
      </c>
      <c r="G128" s="240">
        <f>E128/D128*100</f>
        <v>7.7468059126302888</v>
      </c>
      <c r="H128" s="15">
        <f t="shared" si="4"/>
        <v>-122468.97500000001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8043</v>
      </c>
      <c r="F131" s="204">
        <v>8035</v>
      </c>
      <c r="G131" s="30">
        <f t="shared" si="22"/>
        <v>8.3252768364155045</v>
      </c>
      <c r="H131" s="122">
        <f t="shared" si="23"/>
        <v>-88566.399999999994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1259</v>
      </c>
      <c r="F132" s="204">
        <v>1365</v>
      </c>
      <c r="G132" s="30">
        <f t="shared" si="22"/>
        <v>8.3229764391675705</v>
      </c>
      <c r="H132" s="122">
        <f t="shared" si="23"/>
        <v>-13867.8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96.525000000000006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885.6</v>
      </c>
      <c r="F138" s="190">
        <v>865.41</v>
      </c>
      <c r="G138" s="30">
        <f t="shared" si="22"/>
        <v>7.7593684560994634</v>
      </c>
      <c r="H138" s="122">
        <f t="shared" si="23"/>
        <v>-10527.699999999999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27.75" customHeight="1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ht="13.5" customHeight="1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hidden="1" customHeight="1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13.5" customHeight="1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/>
      <c r="F144" s="29"/>
      <c r="G144" s="55">
        <f t="shared" si="22"/>
        <v>0</v>
      </c>
      <c r="H144" s="122">
        <f t="shared" si="23"/>
        <v>-234.3</v>
      </c>
    </row>
    <row r="145" spans="1:8" ht="26.25" customHeight="1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28.724810000000002</v>
      </c>
      <c r="F146" s="29">
        <v>50.157940000000004</v>
      </c>
      <c r="G146" s="30">
        <f t="shared" si="22"/>
        <v>4.521456005036991</v>
      </c>
      <c r="H146" s="122">
        <f t="shared" si="23"/>
        <v>-606.57518999999991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94.489879999999999</v>
      </c>
      <c r="F147" s="29">
        <v>92.060029999999998</v>
      </c>
      <c r="G147" s="30">
        <f t="shared" si="22"/>
        <v>5.9925088787417558</v>
      </c>
      <c r="H147" s="122">
        <f t="shared" si="23"/>
        <v>-1482.3101199999999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3308</v>
      </c>
      <c r="F148" s="126">
        <f>F149</f>
        <v>3511</v>
      </c>
      <c r="G148" s="240">
        <f>E148/D148*100</f>
        <v>8.3472117083017903</v>
      </c>
      <c r="H148" s="15">
        <f>E148-D148</f>
        <v>-36322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3308</v>
      </c>
      <c r="F149" s="293">
        <v>3511</v>
      </c>
      <c r="G149" s="24">
        <f>E149/D149*100</f>
        <v>8.3472117083017903</v>
      </c>
      <c r="H149" s="96">
        <f>E149-D149</f>
        <v>-36322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0</v>
      </c>
      <c r="F150" s="308"/>
      <c r="G150" s="240">
        <f>E150/D150*100</f>
        <v>0</v>
      </c>
      <c r="H150" s="15">
        <f>E150-D150</f>
        <v>-12307.8</v>
      </c>
    </row>
    <row r="151" spans="1:8" ht="36.75" thickBot="1" x14ac:dyDescent="0.25">
      <c r="A151" s="219" t="s">
        <v>249</v>
      </c>
      <c r="B151" s="220" t="s">
        <v>250</v>
      </c>
      <c r="C151" s="221">
        <v>12307.8</v>
      </c>
      <c r="D151" s="221">
        <v>12307.8</v>
      </c>
      <c r="E151" s="222"/>
      <c r="F151" s="223"/>
      <c r="G151" s="48">
        <f>E151/D151*100</f>
        <v>0</v>
      </c>
      <c r="H151" s="25">
        <f>E151-D151</f>
        <v>-12307.8</v>
      </c>
    </row>
    <row r="152" spans="1:8" ht="24.75" hidden="1" customHeight="1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" customHeight="1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hidden="1" customHeight="1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" si="25">C156+C157</f>
        <v>0</v>
      </c>
      <c r="D155" s="307">
        <f t="shared" ref="D155:H155" si="26">D156+D157</f>
        <v>0</v>
      </c>
      <c r="E155" s="127">
        <f t="shared" si="26"/>
        <v>0</v>
      </c>
      <c r="F155" s="127">
        <f t="shared" si="26"/>
        <v>0</v>
      </c>
      <c r="G155" s="128">
        <f t="shared" si="26"/>
        <v>0</v>
      </c>
      <c r="H155" s="319">
        <f t="shared" si="26"/>
        <v>0</v>
      </c>
    </row>
    <row r="156" spans="1:8" ht="24.75" hidden="1" customHeight="1" thickBot="1" x14ac:dyDescent="0.25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hidden="1" customHeight="1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7">E161</f>
        <v>-2.6188600000000002</v>
      </c>
      <c r="F160" s="127">
        <f t="shared" si="27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521356.55352999992</v>
      </c>
      <c r="E162" s="127">
        <f>E8+E99</f>
        <v>29665.371040000002</v>
      </c>
      <c r="F162" s="127">
        <f>F8+F99</f>
        <v>38809.3753</v>
      </c>
      <c r="G162" s="14">
        <f>E162/D162*100</f>
        <v>5.6900351283860857</v>
      </c>
      <c r="H162" s="15">
        <f>E162-D162</f>
        <v>-491691.18248999992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tabSelected="1" topLeftCell="A137" workbookViewId="0">
      <selection activeCell="E83" sqref="E83:F83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42578125" style="257" hidden="1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25" t="s">
        <v>3</v>
      </c>
      <c r="B5" s="328" t="s">
        <v>4</v>
      </c>
      <c r="C5" s="331" t="s">
        <v>276</v>
      </c>
      <c r="D5" s="331" t="s">
        <v>276</v>
      </c>
      <c r="E5" s="331" t="s">
        <v>306</v>
      </c>
      <c r="F5" s="334" t="s">
        <v>307</v>
      </c>
      <c r="G5" s="321" t="s">
        <v>5</v>
      </c>
      <c r="H5" s="322"/>
    </row>
    <row r="6" spans="1:8" s="10" customFormat="1" x14ac:dyDescent="0.2">
      <c r="A6" s="326"/>
      <c r="B6" s="329"/>
      <c r="C6" s="332"/>
      <c r="D6" s="332"/>
      <c r="E6" s="332"/>
      <c r="F6" s="335"/>
      <c r="G6" s="323" t="s">
        <v>6</v>
      </c>
      <c r="H6" s="323" t="s">
        <v>7</v>
      </c>
    </row>
    <row r="7" spans="1:8" ht="12.75" thickBot="1" x14ac:dyDescent="0.25">
      <c r="A7" s="327"/>
      <c r="B7" s="330"/>
      <c r="C7" s="333"/>
      <c r="D7" s="333"/>
      <c r="E7" s="333"/>
      <c r="F7" s="336"/>
      <c r="G7" s="324"/>
      <c r="H7" s="324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136121.96069000001</v>
      </c>
      <c r="E8" s="13">
        <f>E9+E20+E32+E51+E64+E92+E38+E29+E14+E61+E57</f>
        <v>14478.063369999998</v>
      </c>
      <c r="F8" s="13">
        <f>F9+F20+F32+F51+F64+F92+F38+F29+F14+F61</f>
        <v>14779.30154</v>
      </c>
      <c r="G8" s="14">
        <f t="shared" ref="G8:G26" si="0">E8/D8*100</f>
        <v>10.63609670079018</v>
      </c>
      <c r="H8" s="15">
        <f t="shared" ref="H8:H41" si="1">E8-D8</f>
        <v>-121643.89732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10219.491599999999</v>
      </c>
      <c r="F9" s="20">
        <f>F10</f>
        <v>10649.183490000001</v>
      </c>
      <c r="G9" s="14">
        <f t="shared" si="0"/>
        <v>15.177619056671473</v>
      </c>
      <c r="H9" s="15">
        <f t="shared" si="1"/>
        <v>-57113.148399999998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10219.491599999999</v>
      </c>
      <c r="F10" s="23">
        <f>F11+F12+F13</f>
        <v>10649.183490000001</v>
      </c>
      <c r="G10" s="24">
        <f t="shared" si="0"/>
        <v>15.177619056671473</v>
      </c>
      <c r="H10" s="25">
        <f t="shared" si="1"/>
        <v>-57113.148399999998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10128.416219999999</v>
      </c>
      <c r="F11" s="29">
        <v>10602.19879</v>
      </c>
      <c r="G11" s="30">
        <f t="shared" si="0"/>
        <v>15.164129414417365</v>
      </c>
      <c r="H11" s="31">
        <f t="shared" si="1"/>
        <v>-56663.523780000003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88.572149999999993</v>
      </c>
      <c r="F12" s="34">
        <v>0</v>
      </c>
      <c r="G12" s="35">
        <f t="shared" si="0"/>
        <v>33.049309701492533</v>
      </c>
      <c r="H12" s="31">
        <f t="shared" si="1"/>
        <v>-179.42785000000001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2.5032299999999998</v>
      </c>
      <c r="F13" s="38">
        <v>46.984699999999997</v>
      </c>
      <c r="G13" s="39">
        <f t="shared" si="0"/>
        <v>0.91794279427942793</v>
      </c>
      <c r="H13" s="40">
        <f t="shared" si="1"/>
        <v>-270.19677000000001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783.79192000000012</v>
      </c>
      <c r="F14" s="300">
        <f>F15</f>
        <v>1484.6841899999999</v>
      </c>
      <c r="G14" s="44">
        <f t="shared" si="0"/>
        <v>7.7154827520076656</v>
      </c>
      <c r="H14" s="15">
        <f t="shared" si="1"/>
        <v>-9374.8973700000024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783.79192000000012</v>
      </c>
      <c r="F15" s="47">
        <f>F16+F17+F18+F19</f>
        <v>1484.6841899999999</v>
      </c>
      <c r="G15" s="48">
        <f t="shared" si="0"/>
        <v>7.7154827520076656</v>
      </c>
      <c r="H15" s="25">
        <f t="shared" si="1"/>
        <v>-9374.8973700000024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368.06432000000001</v>
      </c>
      <c r="F16" s="52">
        <v>662.07412999999997</v>
      </c>
      <c r="G16" s="30">
        <f t="shared" si="0"/>
        <v>7.8907461729027855</v>
      </c>
      <c r="H16" s="53">
        <f t="shared" si="1"/>
        <v>-4296.44157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2.3619599999999998</v>
      </c>
      <c r="F17" s="52">
        <v>4.1487600000000002</v>
      </c>
      <c r="G17" s="30">
        <f t="shared" si="0"/>
        <v>8.8855182033945344</v>
      </c>
      <c r="H17" s="53">
        <f t="shared" si="1"/>
        <v>-24.22017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488.0147</v>
      </c>
      <c r="F18" s="52">
        <v>947.71622000000002</v>
      </c>
      <c r="G18" s="55">
        <f t="shared" si="0"/>
        <v>7.9534526989152141</v>
      </c>
      <c r="H18" s="53">
        <f t="shared" si="1"/>
        <v>-5647.8701600000004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-74.649060000000006</v>
      </c>
      <c r="F19" s="59">
        <v>-129.25492</v>
      </c>
      <c r="G19" s="35">
        <f t="shared" si="0"/>
        <v>11.170266802451337</v>
      </c>
      <c r="H19" s="53">
        <f t="shared" si="1"/>
        <v>593.63453000000004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1694.9894100000001</v>
      </c>
      <c r="F20" s="61">
        <f>F21+F25+F26+F28+F27</f>
        <v>769.50254999999993</v>
      </c>
      <c r="G20" s="14">
        <f t="shared" si="0"/>
        <v>7.2133839141016303</v>
      </c>
      <c r="H20" s="296">
        <f t="shared" si="1"/>
        <v>-21802.850579999998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431.63086000000004</v>
      </c>
      <c r="F21" s="46">
        <f>F22+F23+F24</f>
        <v>289.33247</v>
      </c>
      <c r="G21" s="55">
        <f t="shared" si="0"/>
        <v>2.2639961185418311</v>
      </c>
      <c r="H21" s="25">
        <f t="shared" si="1"/>
        <v>-18633.369139999999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221.22763</v>
      </c>
      <c r="F22" s="52">
        <v>251.10275999999999</v>
      </c>
      <c r="G22" s="30">
        <f t="shared" si="0"/>
        <v>1.5293994469408918</v>
      </c>
      <c r="H22" s="31">
        <f t="shared" si="1"/>
        <v>-14243.772370000001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210.40253000000001</v>
      </c>
      <c r="F23" s="52">
        <v>38.229709999999997</v>
      </c>
      <c r="G23" s="30">
        <f t="shared" si="0"/>
        <v>4.5739680434782608</v>
      </c>
      <c r="H23" s="31">
        <f t="shared" si="1"/>
        <v>-4389.5974699999997</v>
      </c>
    </row>
    <row r="24" spans="1:8" s="62" customFormat="1" ht="36" x14ac:dyDescent="0.2">
      <c r="A24" s="67" t="s">
        <v>40</v>
      </c>
      <c r="B24" s="69" t="s">
        <v>41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111.92425</v>
      </c>
      <c r="F25" s="71">
        <v>333.30282999999997</v>
      </c>
      <c r="G25" s="30">
        <f t="shared" si="0"/>
        <v>81.104528985507258</v>
      </c>
      <c r="H25" s="31">
        <f t="shared" si="1"/>
        <v>-26.075749999999999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1012.40926</v>
      </c>
      <c r="F26" s="74">
        <v>67.887789999999995</v>
      </c>
      <c r="G26" s="30">
        <f t="shared" si="0"/>
        <v>28.584274356222402</v>
      </c>
      <c r="H26" s="31">
        <f t="shared" si="1"/>
        <v>-2529.43073</v>
      </c>
    </row>
    <row r="27" spans="1:8" s="54" customForma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139.02503999999999</v>
      </c>
      <c r="F28" s="38">
        <v>78.979460000000003</v>
      </c>
      <c r="G28" s="79">
        <f t="shared" ref="G28:G41" si="2">E28/D28*100</f>
        <v>18.462820717131471</v>
      </c>
      <c r="H28" s="31">
        <f t="shared" si="1"/>
        <v>-613.97496000000001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457.44797</v>
      </c>
      <c r="F29" s="13">
        <f>F30+F31</f>
        <v>510.21024</v>
      </c>
      <c r="G29" s="14">
        <f t="shared" si="2"/>
        <v>4.7023667521390671</v>
      </c>
      <c r="H29" s="296">
        <f t="shared" si="1"/>
        <v>-9270.5888700000014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50.08907</v>
      </c>
      <c r="F30" s="82">
        <v>62.46537</v>
      </c>
      <c r="G30" s="48">
        <f t="shared" si="2"/>
        <v>4.4722383928571423</v>
      </c>
      <c r="H30" s="25">
        <f t="shared" si="1"/>
        <v>-1069.91093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407.35890000000001</v>
      </c>
      <c r="F31" s="71">
        <v>447.74486999999999</v>
      </c>
      <c r="G31" s="85">
        <f t="shared" si="2"/>
        <v>4.7323089755735754</v>
      </c>
      <c r="H31" s="40">
        <f t="shared" si="1"/>
        <v>-8200.6779400000014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160.14004</v>
      </c>
      <c r="F32" s="13">
        <f>F33+F35+F37+F36</f>
        <v>380.20684</v>
      </c>
      <c r="G32" s="240">
        <f t="shared" si="2"/>
        <v>14.539284384845155</v>
      </c>
      <c r="H32" s="296">
        <f t="shared" si="1"/>
        <v>-941.28996000000006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157.20004</v>
      </c>
      <c r="F33" s="34">
        <f>F34</f>
        <v>265.98099999999999</v>
      </c>
      <c r="G33" s="55">
        <f t="shared" si="2"/>
        <v>15.698026762532455</v>
      </c>
      <c r="H33" s="25">
        <f t="shared" si="1"/>
        <v>-844.19995999999992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157.20004</v>
      </c>
      <c r="F34" s="71">
        <v>265.98099999999999</v>
      </c>
      <c r="G34" s="55">
        <f t="shared" si="2"/>
        <v>15.698026762532455</v>
      </c>
      <c r="H34" s="31">
        <f t="shared" si="1"/>
        <v>-844.19995999999992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2.94</v>
      </c>
      <c r="F35" s="74">
        <v>4.99</v>
      </c>
      <c r="G35" s="55">
        <f t="shared" si="2"/>
        <v>3.0937598653056928</v>
      </c>
      <c r="H35" s="31">
        <f t="shared" si="1"/>
        <v>-92.09</v>
      </c>
    </row>
    <row r="36" spans="1:9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/>
      <c r="F37" s="38">
        <v>109.23584</v>
      </c>
      <c r="G37" s="35">
        <f t="shared" si="2"/>
        <v>0</v>
      </c>
      <c r="H37" s="90">
        <f t="shared" si="1"/>
        <v>-5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945.60558000000003</v>
      </c>
      <c r="F38" s="91">
        <f>F39+F47+F48+F46</f>
        <v>827.30883000000006</v>
      </c>
      <c r="G38" s="14">
        <f t="shared" si="2"/>
        <v>4.299144608345876</v>
      </c>
      <c r="H38" s="15">
        <f t="shared" si="1"/>
        <v>-21049.597329999997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787.75238000000002</v>
      </c>
      <c r="F39" s="46">
        <f>F40+F42+F44</f>
        <v>719.19722000000002</v>
      </c>
      <c r="G39" s="24">
        <f t="shared" si="2"/>
        <v>3.7723926124595963</v>
      </c>
      <c r="H39" s="96">
        <f t="shared" si="1"/>
        <v>-20094.283529999997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369.69668999999999</v>
      </c>
      <c r="F40" s="28">
        <f>F41</f>
        <v>506.0034</v>
      </c>
      <c r="G40" s="30">
        <f t="shared" si="2"/>
        <v>4.1602994497147296</v>
      </c>
      <c r="H40" s="31">
        <f t="shared" si="1"/>
        <v>-8516.6033099999986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369.69668999999999</v>
      </c>
      <c r="F41" s="84">
        <v>506.0034</v>
      </c>
      <c r="G41" s="79">
        <f t="shared" si="2"/>
        <v>4.1602994497147296</v>
      </c>
      <c r="H41" s="90">
        <f t="shared" si="1"/>
        <v>-8516.6033099999986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361.63346999999999</v>
      </c>
      <c r="F42" s="84">
        <f>F43</f>
        <v>146.06056000000001</v>
      </c>
      <c r="G42" s="103">
        <f>G43</f>
        <v>3.1176770332095867</v>
      </c>
      <c r="H42" s="28">
        <f>E42-D42</f>
        <v>-11237.81914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361.63346999999999</v>
      </c>
      <c r="F43" s="28">
        <v>146.06056000000001</v>
      </c>
      <c r="G43" s="103">
        <f>E43/D43*100</f>
        <v>3.1176770332095867</v>
      </c>
      <c r="H43" s="28">
        <f>E43-D43</f>
        <v>-11237.81914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56.422220000000003</v>
      </c>
      <c r="F44" s="28">
        <f>F45</f>
        <v>67.133260000000007</v>
      </c>
      <c r="G44" s="103">
        <f>G45</f>
        <v>14.237849538448883</v>
      </c>
      <c r="H44" s="84">
        <f>E44-D44</f>
        <v>-339.86108000000002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56.422220000000003</v>
      </c>
      <c r="F45" s="84">
        <v>67.133260000000007</v>
      </c>
      <c r="G45" s="103">
        <f>E45/D45*100</f>
        <v>14.237849538448883</v>
      </c>
      <c r="H45" s="28">
        <f>H44</f>
        <v>-339.86108000000002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10.952999999999999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89.197929999999999</v>
      </c>
      <c r="F47" s="112">
        <v>53.261330000000001</v>
      </c>
      <c r="G47" s="79">
        <f t="shared" si="3"/>
        <v>15.54742860130901</v>
      </c>
      <c r="H47" s="110">
        <f t="shared" si="4"/>
        <v>-484.51707000000005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68.655270000000002</v>
      </c>
      <c r="F48" s="13">
        <f t="shared" si="5"/>
        <v>43.897280000000002</v>
      </c>
      <c r="G48" s="14">
        <f t="shared" si="3"/>
        <v>19.168133365347568</v>
      </c>
      <c r="H48" s="15">
        <f t="shared" si="4"/>
        <v>-289.51873000000001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68.655270000000002</v>
      </c>
      <c r="F49" s="118">
        <v>43.897280000000002</v>
      </c>
      <c r="G49" s="35">
        <f t="shared" si="3"/>
        <v>19.718666528804565</v>
      </c>
      <c r="H49" s="90">
        <f t="shared" si="4"/>
        <v>-279.51873000000001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4.5100000000000001E-2</v>
      </c>
      <c r="F51" s="91">
        <f>+F52</f>
        <v>1.26623</v>
      </c>
      <c r="G51" s="44">
        <f t="shared" si="3"/>
        <v>3.9922103213242452E-2</v>
      </c>
      <c r="H51" s="265">
        <f t="shared" si="4"/>
        <v>-112.92489999999999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4.5100000000000001E-2</v>
      </c>
      <c r="F52" s="33">
        <f>F53+F54+F55+F56</f>
        <v>1.26623</v>
      </c>
      <c r="G52" s="48">
        <f t="shared" si="3"/>
        <v>3.9922103213242452E-2</v>
      </c>
      <c r="H52" s="25">
        <f t="shared" si="4"/>
        <v>-112.92489999999999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>
        <v>4.1059999999999999E-2</v>
      </c>
      <c r="F53" s="52">
        <v>0.14058000000000001</v>
      </c>
      <c r="G53" s="30">
        <f t="shared" si="3"/>
        <v>3.9957181782794858E-2</v>
      </c>
      <c r="H53" s="122">
        <f t="shared" si="4"/>
        <v>-102.71894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x14ac:dyDescent="0.2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>
        <v>1.12565</v>
      </c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69.507159999999999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69.507159999999999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>
        <v>69.507159999999999</v>
      </c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123.2397</v>
      </c>
      <c r="G61" s="14">
        <f t="shared" si="6"/>
        <v>0</v>
      </c>
      <c r="H61" s="15">
        <f t="shared" si="4"/>
        <v>-125</v>
      </c>
    </row>
    <row r="62" spans="1:9" ht="36" x14ac:dyDescent="0.2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123.2397</v>
      </c>
      <c r="G62" s="30">
        <f t="shared" si="6"/>
        <v>0</v>
      </c>
      <c r="H62" s="31">
        <f t="shared" si="4"/>
        <v>-125</v>
      </c>
    </row>
    <row r="63" spans="1:9" s="106" customFormat="1" ht="24.75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:F64" si="8">E65+E67+E69+E71+E75+E77+E79+E81+E83+E87+E73+E90</f>
        <v>159.79820999999998</v>
      </c>
      <c r="F64" s="92">
        <f>F65+F67+F69+F71+F75+F77+F79+F81+F83+F87+F73+F90</f>
        <v>33.699469999999998</v>
      </c>
      <c r="G64" s="148">
        <f t="shared" si="6"/>
        <v>134.28421008403359</v>
      </c>
      <c r="H64" s="80">
        <f>E64-D64</f>
        <v>40.798209999999983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0.05</v>
      </c>
      <c r="F65" s="95">
        <f t="shared" si="9"/>
        <v>0</v>
      </c>
      <c r="G65" s="132">
        <f>E65/D65*100</f>
        <v>0.625</v>
      </c>
      <c r="H65" s="46">
        <f t="shared" si="4"/>
        <v>-7.95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>
        <v>0.05</v>
      </c>
      <c r="F66" s="153"/>
      <c r="G66" s="132">
        <f>E66/D66*100</f>
        <v>0.625</v>
      </c>
      <c r="H66" s="28">
        <f t="shared" si="4"/>
        <v>-7.95</v>
      </c>
    </row>
    <row r="67" spans="1:8" ht="33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7.5</v>
      </c>
      <c r="F67" s="95">
        <f>F68</f>
        <v>0</v>
      </c>
      <c r="G67" s="155"/>
      <c r="H67" s="28">
        <f t="shared" si="4"/>
        <v>-9.5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7.5</v>
      </c>
      <c r="F68" s="29"/>
      <c r="G68" s="155">
        <f>E68/D68*100</f>
        <v>44.117647058823529</v>
      </c>
      <c r="H68" s="156">
        <f t="shared" si="4"/>
        <v>-9.5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7.2495000000000003</v>
      </c>
      <c r="F75" s="95">
        <f>F76</f>
        <v>0.25</v>
      </c>
      <c r="G75" s="155">
        <f>E75/D75*100</f>
        <v>241.65</v>
      </c>
      <c r="H75" s="28">
        <f>E75-D75</f>
        <v>4.2495000000000003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7.2495000000000003</v>
      </c>
      <c r="F76" s="29">
        <v>0.25</v>
      </c>
      <c r="G76" s="155">
        <f>E76/D76*100</f>
        <v>241.65</v>
      </c>
      <c r="H76" s="28">
        <f>E77-D76</f>
        <v>-2.7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0.3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0.3</v>
      </c>
      <c r="F78" s="29"/>
      <c r="G78" s="155">
        <f>E78/D78*100</f>
        <v>15</v>
      </c>
      <c r="H78" s="28">
        <f>E78-D78</f>
        <v>-1.7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0.25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>
        <v>0.25</v>
      </c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19.34075</v>
      </c>
      <c r="F83" s="95">
        <f>F84</f>
        <v>6.15</v>
      </c>
      <c r="G83" s="155">
        <f t="shared" si="14"/>
        <v>69.074107142857144</v>
      </c>
      <c r="H83" s="28">
        <f t="shared" si="15"/>
        <v>-8.6592500000000001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19.34075</v>
      </c>
      <c r="F84" s="29">
        <v>6.15</v>
      </c>
      <c r="G84" s="155">
        <f t="shared" si="14"/>
        <v>69.074107142857144</v>
      </c>
      <c r="H84" s="28">
        <f t="shared" si="15"/>
        <v>-8.6592500000000001</v>
      </c>
    </row>
    <row r="85" spans="1:8" ht="19.5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5.3579600000000003</v>
      </c>
      <c r="F87" s="29">
        <f t="shared" si="16"/>
        <v>27.049469999999999</v>
      </c>
      <c r="G87" s="155" t="e">
        <f t="shared" si="14"/>
        <v>#DIV/0!</v>
      </c>
      <c r="H87" s="28">
        <f t="shared" si="15"/>
        <v>5.3579600000000003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5.0670000000000002</v>
      </c>
      <c r="F88" s="71">
        <v>24.561969999999999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0.29096</v>
      </c>
      <c r="F89" s="71">
        <v>2.4874999999999998</v>
      </c>
      <c r="G89" s="273" t="e">
        <f t="shared" si="14"/>
        <v>#DIV/0!</v>
      </c>
      <c r="H89" s="84">
        <f t="shared" si="15"/>
        <v>0.29096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56.753540000000001</v>
      </c>
      <c r="F92" s="264">
        <f t="shared" si="18"/>
        <v>0</v>
      </c>
      <c r="G92" s="274">
        <f>E92/D92*100</f>
        <v>3.016166975217689</v>
      </c>
      <c r="H92" s="170">
        <f t="shared" si="4"/>
        <v>-1824.89096</v>
      </c>
    </row>
    <row r="93" spans="1:8" x14ac:dyDescent="0.2">
      <c r="A93" s="22" t="s">
        <v>162</v>
      </c>
      <c r="B93" s="22" t="s">
        <v>163</v>
      </c>
      <c r="C93" s="33"/>
      <c r="D93" s="33"/>
      <c r="E93" s="169"/>
      <c r="F93" s="47"/>
      <c r="G93" s="30" t="e">
        <f t="shared" ref="G93:G104" si="19">E93/D93*100</f>
        <v>#DIV/0!</v>
      </c>
      <c r="H93" s="25">
        <f t="shared" si="4"/>
        <v>0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605.79049999999995</v>
      </c>
      <c r="E96" s="84"/>
      <c r="F96" s="71"/>
      <c r="G96" s="79">
        <f t="shared" si="19"/>
        <v>0</v>
      </c>
      <c r="H96" s="90">
        <f t="shared" si="4"/>
        <v>-605.79049999999995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1275.854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1275.854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388504.09999999992</v>
      </c>
      <c r="E99" s="13">
        <f>E100+E153+E155+E158+E160</f>
        <v>54728.271980000005</v>
      </c>
      <c r="F99" s="13">
        <f>F100+F153+F155</f>
        <v>58200.91747</v>
      </c>
      <c r="G99" s="234">
        <f t="shared" si="19"/>
        <v>14.086922629645354</v>
      </c>
      <c r="H99" s="265">
        <f t="shared" si="4"/>
        <v>-333775.8280199999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388504.09999999992</v>
      </c>
      <c r="E100" s="305">
        <f>E101+E104+E127+E150</f>
        <v>54730.890840000007</v>
      </c>
      <c r="F100" s="305">
        <f>F101+F104+F127</f>
        <v>58200.91747</v>
      </c>
      <c r="G100" s="240">
        <f t="shared" si="19"/>
        <v>14.087596717769522</v>
      </c>
      <c r="H100" s="15">
        <f t="shared" si="4"/>
        <v>-333773.20915999991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22686</v>
      </c>
      <c r="F101" s="13">
        <f>F102+F103</f>
        <v>29225</v>
      </c>
      <c r="G101" s="240">
        <f t="shared" si="19"/>
        <v>16.227816047554668</v>
      </c>
      <c r="H101" s="15">
        <f t="shared" si="4"/>
        <v>-117111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22686</v>
      </c>
      <c r="F102" s="174">
        <v>29225</v>
      </c>
      <c r="G102" s="48">
        <f t="shared" si="19"/>
        <v>16.227816047554668</v>
      </c>
      <c r="H102" s="25">
        <f t="shared" si="4"/>
        <v>-117111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56684.9</v>
      </c>
      <c r="E104" s="13">
        <f>E106+E116+E112+E107+E113+E105+E111+E110+E109</f>
        <v>1816.3773200000001</v>
      </c>
      <c r="F104" s="13">
        <f>F106+F116+F112+F107+F113+F105+F114+F108+F109</f>
        <v>699.81825000000003</v>
      </c>
      <c r="G104" s="240">
        <f t="shared" si="19"/>
        <v>3.2043406974344135</v>
      </c>
      <c r="H104" s="15">
        <f t="shared" si="4"/>
        <v>-54868.522680000002</v>
      </c>
    </row>
    <row r="105" spans="1:8" ht="24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>
        <v>1172.0070000000001</v>
      </c>
      <c r="F110" s="183"/>
      <c r="G110" s="30">
        <f>E110/D110*100</f>
        <v>19.61025683928721</v>
      </c>
      <c r="H110" s="122">
        <f t="shared" si="4"/>
        <v>-4804.4930000000004</v>
      </c>
    </row>
    <row r="111" spans="1:8" s="10" customFormat="1" ht="24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12149.8</v>
      </c>
      <c r="E116" s="13">
        <f>E117+E118+E119+E120+E122+E124+E125+E126+E121</f>
        <v>644.37031999999999</v>
      </c>
      <c r="F116" s="13">
        <f>F117+F118+F119+F120+F122+F124+F125+F126+F123</f>
        <v>699.81825000000003</v>
      </c>
      <c r="G116" s="234">
        <f t="shared" ref="G116:G122" si="21">E116/D116*100</f>
        <v>5.3035467250489718</v>
      </c>
      <c r="H116" s="265">
        <f t="shared" si="4"/>
        <v>-11505.429679999999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230.928</v>
      </c>
      <c r="F118" s="190">
        <v>421.92</v>
      </c>
      <c r="G118" s="30">
        <f t="shared" si="21"/>
        <v>20.117431832041117</v>
      </c>
      <c r="H118" s="122">
        <f t="shared" si="4"/>
        <v>-916.97200000000009</v>
      </c>
    </row>
    <row r="119" spans="1:8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x14ac:dyDescent="0.2">
      <c r="A121" s="108" t="s">
        <v>207</v>
      </c>
      <c r="B121" s="193" t="s">
        <v>308</v>
      </c>
      <c r="C121" s="37"/>
      <c r="D121" s="37">
        <v>3200</v>
      </c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3.25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" x14ac:dyDescent="0.2">
      <c r="A125" s="70" t="s">
        <v>202</v>
      </c>
      <c r="B125" s="195" t="s">
        <v>212</v>
      </c>
      <c r="C125" s="84">
        <v>3132</v>
      </c>
      <c r="D125" s="84">
        <v>3132</v>
      </c>
      <c r="E125" s="84">
        <v>413.44232</v>
      </c>
      <c r="F125" s="29">
        <v>277.89825000000002</v>
      </c>
      <c r="G125" s="30"/>
      <c r="H125" s="122"/>
    </row>
    <row r="126" spans="1:8" ht="24.75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28083.353520000001</v>
      </c>
      <c r="F127" s="13">
        <f>F128+F140+F142+F144+F146+F147+F148+F143+F141</f>
        <v>28276.09922</v>
      </c>
      <c r="G127" s="240">
        <f>E127/D127*100</f>
        <v>15.626657363015989</v>
      </c>
      <c r="H127" s="15">
        <f t="shared" si="4"/>
        <v>-151631.04647999996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20552.560000000001</v>
      </c>
      <c r="F128" s="127">
        <f>F131+F135+F130+F129+F132+F137+F133+F134+F138+F139</f>
        <v>20588.580000000002</v>
      </c>
      <c r="G128" s="240">
        <f>E128/D128*100</f>
        <v>15.481792892218712</v>
      </c>
      <c r="H128" s="15">
        <f t="shared" si="4"/>
        <v>-112200.54000000001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16086</v>
      </c>
      <c r="F131" s="204">
        <v>16070</v>
      </c>
      <c r="G131" s="30">
        <f t="shared" si="22"/>
        <v>16.650553672831009</v>
      </c>
      <c r="H131" s="122">
        <f t="shared" si="23"/>
        <v>-80523.399999999994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2518</v>
      </c>
      <c r="F132" s="204">
        <v>2730</v>
      </c>
      <c r="G132" s="30">
        <f t="shared" si="22"/>
        <v>16.645952878335141</v>
      </c>
      <c r="H132" s="122">
        <f t="shared" si="23"/>
        <v>-12608.8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187.845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1760.7149999999999</v>
      </c>
      <c r="F138" s="190">
        <v>1763.15</v>
      </c>
      <c r="G138" s="30">
        <f t="shared" si="22"/>
        <v>15.426870405579457</v>
      </c>
      <c r="H138" s="122">
        <f t="shared" si="23"/>
        <v>-9652.5849999999991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36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24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>
        <v>220.31528</v>
      </c>
      <c r="F144" s="29"/>
      <c r="G144" s="55">
        <f t="shared" si="22"/>
        <v>94.031276141698669</v>
      </c>
      <c r="H144" s="122">
        <f t="shared" si="23"/>
        <v>-13.98472000000001</v>
      </c>
    </row>
    <row r="145" spans="1:8" ht="24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75.691209999999998</v>
      </c>
      <c r="F146" s="29">
        <v>90.862669999999994</v>
      </c>
      <c r="G146" s="30">
        <f t="shared" si="22"/>
        <v>11.914246812529514</v>
      </c>
      <c r="H146" s="122">
        <f t="shared" si="23"/>
        <v>-559.60879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191.46203</v>
      </c>
      <c r="F147" s="29">
        <v>185.88155</v>
      </c>
      <c r="G147" s="30">
        <f t="shared" si="22"/>
        <v>12.142442288178589</v>
      </c>
      <c r="H147" s="122">
        <f t="shared" si="23"/>
        <v>-1385.33797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6610</v>
      </c>
      <c r="F148" s="126">
        <f>F149</f>
        <v>7019</v>
      </c>
      <c r="G148" s="240">
        <f>E148/D148*100</f>
        <v>16.679283371183448</v>
      </c>
      <c r="H148" s="15">
        <f>E148-D148</f>
        <v>-33020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6610</v>
      </c>
      <c r="F149" s="293">
        <v>7019</v>
      </c>
      <c r="G149" s="24">
        <f>E149/D149*100</f>
        <v>16.679283371183448</v>
      </c>
      <c r="H149" s="96">
        <f>E149-D149</f>
        <v>-33020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2145.16</v>
      </c>
      <c r="F150" s="308"/>
      <c r="G150" s="240">
        <f>E150/D150*100</f>
        <v>17.429272493865678</v>
      </c>
      <c r="H150" s="15">
        <f>E150-D150</f>
        <v>-10162.64</v>
      </c>
    </row>
    <row r="151" spans="1:8" ht="36" x14ac:dyDescent="0.2">
      <c r="A151" s="219" t="s">
        <v>249</v>
      </c>
      <c r="B151" s="220" t="s">
        <v>250</v>
      </c>
      <c r="C151" s="221">
        <v>12307.8</v>
      </c>
      <c r="D151" s="221">
        <v>12307.8</v>
      </c>
      <c r="E151" s="222">
        <v>2145.16</v>
      </c>
      <c r="F151" s="223"/>
      <c r="G151" s="48">
        <f>E151/D151*100</f>
        <v>17.429272493865678</v>
      </c>
      <c r="H151" s="25">
        <f>E151-D151</f>
        <v>-10162.64</v>
      </c>
    </row>
    <row r="152" spans="1:8" ht="24.75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.75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:H155" si="25">C156+C157</f>
        <v>0</v>
      </c>
      <c r="D155" s="307">
        <f t="shared" si="25"/>
        <v>0</v>
      </c>
      <c r="E155" s="127">
        <f t="shared" si="25"/>
        <v>0</v>
      </c>
      <c r="F155" s="127">
        <f t="shared" si="25"/>
        <v>0</v>
      </c>
      <c r="G155" s="128">
        <f t="shared" si="25"/>
        <v>0</v>
      </c>
      <c r="H155" s="319">
        <f t="shared" si="25"/>
        <v>0</v>
      </c>
    </row>
    <row r="156" spans="1:8" ht="24" x14ac:dyDescent="0.2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6">E161</f>
        <v>-2.6188600000000002</v>
      </c>
      <c r="F160" s="127">
        <f t="shared" si="26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524626.06068999995</v>
      </c>
      <c r="E162" s="127">
        <f>E8+E99</f>
        <v>69206.335350000008</v>
      </c>
      <c r="F162" s="127">
        <f>F8+F99</f>
        <v>72980.219010000001</v>
      </c>
      <c r="G162" s="14">
        <f>E162/D162*100</f>
        <v>13.191555001857569</v>
      </c>
      <c r="H162" s="15">
        <f>E162-D162</f>
        <v>-455419.72533999995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2021-03-09T12:07:16Z</dcterms:modified>
</cp:coreProperties>
</file>