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январь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42" i="1" l="1"/>
  <c r="C140" i="1"/>
  <c r="C119" i="1" s="1"/>
  <c r="C120" i="1"/>
  <c r="C110" i="1"/>
  <c r="C103" i="1"/>
  <c r="C100" i="1"/>
  <c r="C95" i="1"/>
  <c r="C93" i="1"/>
  <c r="C90" i="1"/>
  <c r="C86" i="1"/>
  <c r="C84" i="1"/>
  <c r="C82" i="1"/>
  <c r="C80" i="1"/>
  <c r="C78" i="1"/>
  <c r="C76" i="1"/>
  <c r="C74" i="1"/>
  <c r="C72" i="1"/>
  <c r="C70" i="1"/>
  <c r="C68" i="1"/>
  <c r="C67" i="1" s="1"/>
  <c r="C63" i="1"/>
  <c r="C61" i="1"/>
  <c r="C60" i="1"/>
  <c r="C54" i="1"/>
  <c r="C53" i="1" s="1"/>
  <c r="C50" i="1"/>
  <c r="C47" i="1"/>
  <c r="C42" i="1" s="1"/>
  <c r="C40" i="1" s="1"/>
  <c r="C45" i="1"/>
  <c r="C43" i="1"/>
  <c r="C34" i="1"/>
  <c r="C31" i="1"/>
  <c r="C30" i="1"/>
  <c r="C21" i="1"/>
  <c r="C20" i="1" s="1"/>
  <c r="C15" i="1"/>
  <c r="C14" i="1"/>
  <c r="C10" i="1"/>
  <c r="C9" i="1" s="1"/>
  <c r="C8" i="1" l="1"/>
  <c r="C99" i="1"/>
  <c r="C98" i="1" s="1"/>
  <c r="G109" i="1"/>
  <c r="H109" i="1"/>
  <c r="H104" i="1"/>
  <c r="H107" i="1"/>
  <c r="C152" i="1" l="1"/>
  <c r="F78" i="1"/>
  <c r="E150" i="1"/>
  <c r="E120" i="1"/>
  <c r="G94" i="1" l="1"/>
  <c r="E93" i="1"/>
  <c r="D93" i="1"/>
  <c r="D120" i="1"/>
  <c r="G93" i="1" l="1"/>
  <c r="E86" i="1"/>
  <c r="F86" i="1"/>
  <c r="E84" i="1"/>
  <c r="F84" i="1"/>
  <c r="F82" i="1"/>
  <c r="F80" i="1"/>
  <c r="F74" i="1"/>
  <c r="F72" i="1"/>
  <c r="F70" i="1"/>
  <c r="F68" i="1"/>
  <c r="E76" i="1"/>
  <c r="F76" i="1"/>
  <c r="D76" i="1"/>
  <c r="E50" i="1"/>
  <c r="F50" i="1"/>
  <c r="D50" i="1"/>
  <c r="E34" i="1" l="1"/>
  <c r="F34" i="1"/>
  <c r="D34" i="1"/>
  <c r="D15" i="1"/>
  <c r="D14" i="1" s="1"/>
  <c r="E15" i="1"/>
  <c r="E14" i="1" s="1"/>
  <c r="F15" i="1"/>
  <c r="F14" i="1" s="1"/>
  <c r="H16" i="1"/>
  <c r="H17" i="1"/>
  <c r="H18" i="1"/>
  <c r="H19" i="1"/>
  <c r="G16" i="1"/>
  <c r="G17" i="1"/>
  <c r="G18" i="1"/>
  <c r="G19" i="1"/>
  <c r="G15" i="1" l="1"/>
  <c r="H15" i="1"/>
  <c r="G14" i="1"/>
  <c r="H14" i="1"/>
  <c r="G11" i="1" l="1"/>
  <c r="H150" i="1"/>
  <c r="H149" i="1"/>
  <c r="F148" i="1"/>
  <c r="E148" i="1"/>
  <c r="H148" i="1" s="1"/>
  <c r="H147" i="1"/>
  <c r="H146" i="1"/>
  <c r="H145" i="1"/>
  <c r="G145" i="1"/>
  <c r="H144" i="1"/>
  <c r="G144" i="1"/>
  <c r="H143" i="1"/>
  <c r="G143" i="1"/>
  <c r="F142" i="1"/>
  <c r="E142" i="1"/>
  <c r="D142" i="1"/>
  <c r="H141" i="1"/>
  <c r="G141" i="1"/>
  <c r="F140" i="1"/>
  <c r="E140" i="1"/>
  <c r="D140" i="1"/>
  <c r="D119" i="1" s="1"/>
  <c r="H139" i="1"/>
  <c r="G139" i="1"/>
  <c r="H138" i="1"/>
  <c r="G138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F120" i="1"/>
  <c r="H120" i="1"/>
  <c r="H118" i="1"/>
  <c r="H117" i="1"/>
  <c r="H116" i="1"/>
  <c r="H115" i="1"/>
  <c r="H114" i="1"/>
  <c r="G114" i="1"/>
  <c r="H113" i="1"/>
  <c r="G113" i="1"/>
  <c r="H112" i="1"/>
  <c r="G112" i="1"/>
  <c r="H111" i="1"/>
  <c r="G111" i="1"/>
  <c r="F110" i="1"/>
  <c r="F103" i="1" s="1"/>
  <c r="E110" i="1"/>
  <c r="D110" i="1"/>
  <c r="D103" i="1" s="1"/>
  <c r="H108" i="1"/>
  <c r="G108" i="1"/>
  <c r="H106" i="1"/>
  <c r="H102" i="1"/>
  <c r="G102" i="1"/>
  <c r="H101" i="1"/>
  <c r="G101" i="1"/>
  <c r="F100" i="1"/>
  <c r="E100" i="1"/>
  <c r="D100" i="1"/>
  <c r="H97" i="1"/>
  <c r="G97" i="1"/>
  <c r="H96" i="1"/>
  <c r="F95" i="1"/>
  <c r="E95" i="1"/>
  <c r="D95" i="1"/>
  <c r="H92" i="1"/>
  <c r="G92" i="1"/>
  <c r="H91" i="1"/>
  <c r="G91" i="1"/>
  <c r="F90" i="1"/>
  <c r="F67" i="1" s="1"/>
  <c r="E90" i="1"/>
  <c r="D90" i="1"/>
  <c r="E88" i="1"/>
  <c r="H87" i="1"/>
  <c r="G87" i="1"/>
  <c r="D86" i="1"/>
  <c r="G86" i="1" s="1"/>
  <c r="H85" i="1"/>
  <c r="G85" i="1"/>
  <c r="D84" i="1"/>
  <c r="H83" i="1"/>
  <c r="G83" i="1"/>
  <c r="E82" i="1"/>
  <c r="D82" i="1"/>
  <c r="H81" i="1"/>
  <c r="G81" i="1"/>
  <c r="E80" i="1"/>
  <c r="D80" i="1"/>
  <c r="G79" i="1"/>
  <c r="E78" i="1"/>
  <c r="D78" i="1"/>
  <c r="H75" i="1"/>
  <c r="G75" i="1"/>
  <c r="E74" i="1"/>
  <c r="D74" i="1"/>
  <c r="E72" i="1"/>
  <c r="D72" i="1"/>
  <c r="H71" i="1"/>
  <c r="G71" i="1"/>
  <c r="E70" i="1"/>
  <c r="D70" i="1"/>
  <c r="H69" i="1"/>
  <c r="G69" i="1"/>
  <c r="E68" i="1"/>
  <c r="D68" i="1"/>
  <c r="H66" i="1"/>
  <c r="G66" i="1"/>
  <c r="H65" i="1"/>
  <c r="G65" i="1"/>
  <c r="H64" i="1"/>
  <c r="F63" i="1"/>
  <c r="E63" i="1"/>
  <c r="D63" i="1"/>
  <c r="H62" i="1"/>
  <c r="G62" i="1"/>
  <c r="E61" i="1"/>
  <c r="E60" i="1" s="1"/>
  <c r="D61" i="1"/>
  <c r="H59" i="1"/>
  <c r="G59" i="1"/>
  <c r="H58" i="1"/>
  <c r="H57" i="1"/>
  <c r="G57" i="1"/>
  <c r="H56" i="1"/>
  <c r="H55" i="1"/>
  <c r="G55" i="1"/>
  <c r="F54" i="1"/>
  <c r="F53" i="1" s="1"/>
  <c r="E54" i="1"/>
  <c r="E53" i="1" s="1"/>
  <c r="D54" i="1"/>
  <c r="D53" i="1" s="1"/>
  <c r="H51" i="1"/>
  <c r="G51" i="1"/>
  <c r="H49" i="1"/>
  <c r="G49" i="1"/>
  <c r="H48" i="1"/>
  <c r="G48" i="1"/>
  <c r="F47" i="1"/>
  <c r="E47" i="1"/>
  <c r="D47" i="1"/>
  <c r="H46" i="1"/>
  <c r="G46" i="1"/>
  <c r="F45" i="1"/>
  <c r="E45" i="1"/>
  <c r="D45" i="1"/>
  <c r="H44" i="1"/>
  <c r="G44" i="1"/>
  <c r="F43" i="1"/>
  <c r="E43" i="1"/>
  <c r="D43" i="1"/>
  <c r="H39" i="1"/>
  <c r="H38" i="1"/>
  <c r="G38" i="1"/>
  <c r="H37" i="1"/>
  <c r="G37" i="1"/>
  <c r="H36" i="1"/>
  <c r="G36" i="1"/>
  <c r="H35" i="1"/>
  <c r="G35" i="1"/>
  <c r="H33" i="1"/>
  <c r="G33" i="1"/>
  <c r="H32" i="1"/>
  <c r="G32" i="1"/>
  <c r="F31" i="1"/>
  <c r="F30" i="1" s="1"/>
  <c r="E31" i="1"/>
  <c r="E30" i="1" s="1"/>
  <c r="D31" i="1"/>
  <c r="D30" i="1" s="1"/>
  <c r="H29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D21" i="1"/>
  <c r="D20" i="1" s="1"/>
  <c r="H13" i="1"/>
  <c r="G13" i="1"/>
  <c r="H12" i="1"/>
  <c r="G12" i="1"/>
  <c r="H11" i="1"/>
  <c r="F10" i="1"/>
  <c r="F9" i="1" s="1"/>
  <c r="E10" i="1"/>
  <c r="E9" i="1" s="1"/>
  <c r="D10" i="1"/>
  <c r="D9" i="1" s="1"/>
  <c r="G47" i="1" l="1"/>
  <c r="F40" i="1"/>
  <c r="F8" i="1" s="1"/>
  <c r="D67" i="1"/>
  <c r="H140" i="1"/>
  <c r="E67" i="1"/>
  <c r="H86" i="1"/>
  <c r="G61" i="1"/>
  <c r="F119" i="1"/>
  <c r="F99" i="1" s="1"/>
  <c r="F98" i="1" s="1"/>
  <c r="F42" i="1"/>
  <c r="D60" i="1"/>
  <c r="H60" i="1" s="1"/>
  <c r="H63" i="1"/>
  <c r="H68" i="1"/>
  <c r="G90" i="1"/>
  <c r="H95" i="1"/>
  <c r="H45" i="1"/>
  <c r="H70" i="1"/>
  <c r="H78" i="1"/>
  <c r="G78" i="1"/>
  <c r="E42" i="1"/>
  <c r="E40" i="1" s="1"/>
  <c r="H142" i="1"/>
  <c r="G100" i="1"/>
  <c r="H90" i="1"/>
  <c r="H82" i="1"/>
  <c r="H79" i="1"/>
  <c r="H54" i="1"/>
  <c r="H53" i="1"/>
  <c r="H50" i="1"/>
  <c r="D42" i="1"/>
  <c r="D40" i="1" s="1"/>
  <c r="H47" i="1"/>
  <c r="H43" i="1"/>
  <c r="G34" i="1"/>
  <c r="H10" i="1"/>
  <c r="H21" i="1"/>
  <c r="G45" i="1"/>
  <c r="G54" i="1"/>
  <c r="H110" i="1"/>
  <c r="G142" i="1"/>
  <c r="G43" i="1"/>
  <c r="H61" i="1"/>
  <c r="G63" i="1"/>
  <c r="H100" i="1"/>
  <c r="G140" i="1"/>
  <c r="G10" i="1"/>
  <c r="H31" i="1"/>
  <c r="G9" i="1"/>
  <c r="E20" i="1"/>
  <c r="G21" i="1"/>
  <c r="H34" i="1"/>
  <c r="G50" i="1"/>
  <c r="G53" i="1"/>
  <c r="G95" i="1"/>
  <c r="D99" i="1"/>
  <c r="D98" i="1" s="1"/>
  <c r="G110" i="1"/>
  <c r="E119" i="1"/>
  <c r="G120" i="1"/>
  <c r="H9" i="1"/>
  <c r="G31" i="1"/>
  <c r="G68" i="1"/>
  <c r="E103" i="1"/>
  <c r="H67" i="1" l="1"/>
  <c r="G42" i="1"/>
  <c r="F152" i="1"/>
  <c r="G60" i="1"/>
  <c r="H42" i="1"/>
  <c r="E8" i="1"/>
  <c r="D8" i="1"/>
  <c r="G67" i="1"/>
  <c r="H30" i="1"/>
  <c r="G103" i="1"/>
  <c r="H103" i="1"/>
  <c r="E99" i="1"/>
  <c r="E98" i="1" s="1"/>
  <c r="H40" i="1"/>
  <c r="G40" i="1"/>
  <c r="G30" i="1"/>
  <c r="H119" i="1"/>
  <c r="G119" i="1"/>
  <c r="H20" i="1"/>
  <c r="G20" i="1"/>
  <c r="H8" i="1" l="1"/>
  <c r="D152" i="1"/>
  <c r="G8" i="1"/>
  <c r="G99" i="1"/>
  <c r="H99" i="1"/>
  <c r="H98" i="1" l="1"/>
  <c r="G98" i="1"/>
  <c r="E152" i="1"/>
  <c r="H152" i="1" l="1"/>
  <c r="G152" i="1"/>
</calcChain>
</file>

<file path=xl/sharedStrings.xml><?xml version="1.0" encoding="utf-8"?>
<sst xmlns="http://schemas.openxmlformats.org/spreadsheetml/2006/main" count="305" uniqueCount="282">
  <si>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</si>
  <si>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</si>
  <si>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</si>
  <si>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</si>
  <si>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</si>
  <si>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Откл. от год. плана</t>
  </si>
  <si>
    <t>в %</t>
  </si>
  <si>
    <t>в сумме</t>
  </si>
  <si>
    <t>000 1 00 0000 00 0000 000</t>
  </si>
  <si>
    <t xml:space="preserve">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</si>
  <si>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</si>
  <si>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</si>
  <si>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</si>
  <si>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</si>
  <si>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</si>
  <si>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</si>
  <si>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</si>
  <si>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</si>
  <si>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</si>
  <si>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</si>
  <si>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</si>
  <si>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</si>
  <si>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</si>
  <si>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системой налогообложения</t>
  </si>
  <si>
    <t>000 1 05 01010 01 0000 110</t>
  </si>
  <si>
    <t>Налог, взимаемый с плательщиков, выбравших в качестве объекта налогообложения доходы</t>
  </si>
  <si>
    <t>000 1 05 01020 01 0000 110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</si>
  <si>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</si>
  <si>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</si>
  <si>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</si>
  <si>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</si>
  <si>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</si>
  <si>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</si>
  <si>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</si>
  <si>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</si>
  <si>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</si>
  <si>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</si>
  <si>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</si>
  <si>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</si>
  <si>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</si>
  <si>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</si>
  <si>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</si>
  <si>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</si>
  <si>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</si>
  <si>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</si>
  <si>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</si>
  <si>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000 1 08 06000 01 0000 110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</si>
  <si>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</si>
  <si>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</si>
  <si>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</si>
  <si>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</si>
  <si>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 регистрацию юр. лица, физлиц в качестве ИП</t>
  </si>
  <si>
    <t>000 1 08 07020 01 0000 110</t>
  </si>
  <si>
    <t>Государственная пошлина на гос. регистрацию прав, ограничений прав на недвижимое имущество</t>
  </si>
  <si>
    <t>000 1 08 07100 01 0000 110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</si>
  <si>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</si>
  <si>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</si>
  <si>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</si>
  <si>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</si>
  <si>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</si>
  <si>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</si>
  <si>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</si>
  <si>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</si>
  <si>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</si>
  <si>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</si>
  <si>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</si>
  <si>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</si>
  <si>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</si>
  <si>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</si>
  <si>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</si>
  <si>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</si>
  <si>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</si>
  <si>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</si>
  <si>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</si>
  <si>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</si>
  <si>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</si>
  <si>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</si>
  <si>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</si>
  <si>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</si>
  <si>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</si>
  <si>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</si>
  <si>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</si>
  <si>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</si>
  <si>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</si>
  <si>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</si>
  <si>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</si>
  <si>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000 1 12 01041 01 0000 120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</si>
  <si>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</si>
  <si>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</si>
  <si>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</si>
  <si>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</si>
  <si>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</si>
  <si>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</si>
  <si>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</si>
  <si>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</si>
  <si>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</si>
  <si>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</si>
  <si>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</si>
  <si>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</si>
  <si>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</si>
  <si>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</si>
  <si>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</si>
  <si>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</si>
  <si>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</si>
  <si>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</si>
  <si>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</si>
  <si>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</si>
  <si>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</si>
  <si>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</si>
  <si>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</si>
  <si>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</si>
  <si>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</si>
  <si>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</si>
  <si>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</si>
  <si>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</si>
  <si>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</si>
  <si>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</si>
  <si>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</si>
  <si>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</si>
  <si>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</si>
  <si>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</si>
  <si>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</si>
  <si>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</si>
  <si>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</si>
  <si>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</si>
  <si>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</si>
  <si>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</si>
  <si>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</si>
  <si>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</si>
  <si>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</si>
  <si>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</si>
  <si>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</si>
  <si>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</si>
  <si>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</si>
  <si>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</si>
  <si>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</si>
  <si>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</si>
  <si>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</si>
  <si>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</si>
  <si>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</si>
  <si>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</si>
  <si>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</si>
  <si>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</si>
  <si>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</si>
  <si>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</si>
  <si>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</si>
  <si>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</si>
  <si>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</si>
  <si>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</si>
  <si>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</si>
  <si>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</si>
  <si>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</si>
  <si>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</si>
  <si>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</si>
  <si>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</si>
  <si>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</si>
  <si>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</si>
  <si>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 xml:space="preserve">Невыясненные поступления, зачисляемые в местные б-ты </t>
  </si>
  <si>
    <t>000 1 17 05050 05 0000 180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</si>
  <si>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</si>
  <si>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</si>
  <si>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</si>
  <si>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</si>
  <si>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</si>
  <si>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</si>
  <si>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</si>
  <si>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</si>
  <si>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</si>
  <si>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</si>
  <si>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</si>
  <si>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</si>
  <si>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000 2 02 25097 05 0000 150</t>
  </si>
  <si>
    <t>Субсидии на создание в общеобраз.орг..,условий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</si>
  <si>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</si>
  <si>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</si>
  <si>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</si>
  <si>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</si>
  <si>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</si>
  <si>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</si>
  <si>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</si>
  <si>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</si>
  <si>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</si>
  <si>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</si>
  <si>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</si>
  <si>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</si>
  <si>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</si>
  <si>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</si>
  <si>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</si>
  <si>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Субсидия на организацию подвоза обучающихся в муниципальных общеобразовательных организациях</t>
  </si>
  <si>
    <t>Субсидии на проведение кап ремонта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</si>
  <si>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</si>
  <si>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</si>
  <si>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молодым семьям для отдельных категорий граждан</t>
  </si>
  <si>
    <t>000 2 02 30000 00 0000 150</t>
  </si>
  <si>
    <t>Субвенции бюджетам субъектов 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</si>
  <si>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</si>
  <si>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</si>
  <si>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</si>
  <si>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</si>
  <si>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</si>
  <si>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</si>
  <si>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</si>
  <si>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</si>
  <si>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</si>
  <si>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</si>
  <si>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</si>
  <si>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</si>
  <si>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</si>
  <si>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</si>
  <si>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</si>
  <si>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</si>
  <si>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</si>
  <si>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</si>
  <si>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</si>
  <si>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</si>
  <si>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</si>
  <si>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</si>
  <si>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</si>
  <si>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</si>
  <si>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</si>
  <si>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</si>
  <si>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</si>
  <si>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</si>
  <si>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</si>
  <si>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</si>
  <si>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</si>
  <si>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</si>
  <si>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</si>
  <si>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</si>
  <si>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</si>
  <si>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</si>
  <si>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</si>
  <si>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</si>
  <si>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</si>
  <si>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000 2 02 49999 00 0000 150</t>
  </si>
  <si>
    <t>Прочие межбюджетные трансферты</t>
  </si>
  <si>
    <t>000 2 07 50000 00 0000 000</t>
  </si>
  <si>
    <t>Прочие безвозмездные поступления в бюджеты муниц.районов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</si>
  <si>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</si>
  <si>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</si>
  <si>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</si>
  <si>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</si>
  <si>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</si>
  <si>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</si>
  <si>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</si>
  <si>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</si>
  <si>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Е.М.Горяинова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</si>
  <si>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</si>
  <si>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</si>
  <si>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</si>
  <si>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</si>
  <si>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</si>
  <si>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</si>
  <si>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</si>
  <si>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</si>
  <si>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</si>
  <si>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</si>
  <si>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</si>
  <si>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</si>
  <si>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</si>
  <si>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</si>
  <si>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</si>
  <si>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</si>
  <si>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</si>
  <si>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</si>
  <si>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</si>
  <si>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</si>
  <si>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</si>
  <si>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</si>
  <si>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</si>
  <si>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</si>
  <si>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</si>
  <si>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</si>
  <si>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</si>
  <si>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</si>
  <si>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</si>
  <si>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</si>
  <si>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</si>
  <si>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</si>
  <si>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</si>
  <si>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</si>
  <si>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первоначальный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</si>
</sst>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9" fillId="0" borderId="0" applyBorder="0" applyProtection="0"/>
  </cellStyleXfs>
  <cellXfs count="22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8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49" fontId="1" fillId="2" borderId="9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 wrapText="1"/>
    </xf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6" fillId="2" borderId="10" xfId="0" applyFont="1" applyFill="1" applyBorder="1" applyAlignment="1">
      <alignment horizontal="left" vertical="distributed" wrapText="1"/>
    </xf>
    <xf numFmtId="49" fontId="1" fillId="2" borderId="9" xfId="1" applyNumberFormat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distributed" wrapText="1"/>
    </xf>
    <xf numFmtId="0" fontId="2" fillId="2" borderId="2" xfId="0" applyFont="1" applyFill="1" applyBorder="1"/>
    <xf numFmtId="166" fontId="2" fillId="2" borderId="11" xfId="0" applyNumberFormat="1" applyFont="1" applyFill="1" applyBorder="1"/>
    <xf numFmtId="165" fontId="2" fillId="2" borderId="12" xfId="0" applyNumberFormat="1" applyFont="1" applyFill="1" applyBorder="1"/>
    <xf numFmtId="0" fontId="4" fillId="2" borderId="0" xfId="0" applyFont="1" applyFill="1"/>
    <xf numFmtId="0" fontId="1" fillId="2" borderId="8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5" xfId="0" applyFont="1" applyFill="1" applyBorder="1"/>
    <xf numFmtId="0" fontId="3" fillId="2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wrapText="1"/>
    </xf>
    <xf numFmtId="166" fontId="1" fillId="2" borderId="17" xfId="0" applyNumberFormat="1" applyFont="1" applyFill="1" applyBorder="1"/>
    <xf numFmtId="0" fontId="1" fillId="2" borderId="9" xfId="0" applyFont="1" applyFill="1" applyBorder="1"/>
    <xf numFmtId="0" fontId="1" fillId="2" borderId="18" xfId="0" applyFont="1" applyFill="1" applyBorder="1"/>
    <xf numFmtId="165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2" fillId="2" borderId="6" xfId="0" applyNumberFormat="1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/>
    <xf numFmtId="165" fontId="1" fillId="0" borderId="19" xfId="0" applyNumberFormat="1" applyFont="1" applyFill="1" applyBorder="1"/>
    <xf numFmtId="0" fontId="3" fillId="2" borderId="1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right"/>
    </xf>
    <xf numFmtId="0" fontId="3" fillId="2" borderId="0" xfId="0" applyFont="1" applyFill="1"/>
    <xf numFmtId="0" fontId="1" fillId="0" borderId="10" xfId="0" applyFont="1" applyBorder="1" applyAlignment="1">
      <alignment wrapText="1"/>
    </xf>
    <xf numFmtId="165" fontId="1" fillId="0" borderId="29" xfId="0" applyNumberFormat="1" applyFont="1" applyFill="1" applyBorder="1"/>
    <xf numFmtId="165" fontId="1" fillId="2" borderId="29" xfId="0" applyNumberFormat="1" applyFont="1" applyFill="1" applyBorder="1"/>
    <xf numFmtId="165" fontId="1" fillId="0" borderId="29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31" xfId="0" applyFont="1" applyFill="1" applyBorder="1"/>
    <xf numFmtId="0" fontId="1" fillId="2" borderId="32" xfId="0" applyFont="1" applyFill="1" applyBorder="1"/>
    <xf numFmtId="165" fontId="1" fillId="0" borderId="17" xfId="0" applyNumberFormat="1" applyFont="1" applyFill="1" applyBorder="1"/>
    <xf numFmtId="165" fontId="1" fillId="2" borderId="17" xfId="0" applyNumberFormat="1" applyFont="1" applyFill="1" applyBorder="1"/>
    <xf numFmtId="165" fontId="1" fillId="0" borderId="7" xfId="0" applyNumberFormat="1" applyFont="1" applyFill="1" applyBorder="1"/>
    <xf numFmtId="0" fontId="2" fillId="2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wrapText="1"/>
    </xf>
    <xf numFmtId="166" fontId="1" fillId="2" borderId="29" xfId="0" applyNumberFormat="1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3" xfId="0" applyNumberFormat="1" applyFont="1" applyFill="1" applyBorder="1"/>
    <xf numFmtId="166" fontId="2" fillId="2" borderId="23" xfId="0" applyNumberFormat="1" applyFont="1" applyFill="1" applyBorder="1"/>
    <xf numFmtId="165" fontId="2" fillId="2" borderId="24" xfId="0" applyNumberFormat="1" applyFont="1" applyFill="1" applyBorder="1"/>
    <xf numFmtId="0" fontId="1" fillId="2" borderId="3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6" fontId="2" fillId="2" borderId="30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2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0" borderId="29" xfId="0" applyNumberFormat="1" applyFont="1" applyFill="1" applyBorder="1"/>
    <xf numFmtId="165" fontId="2" fillId="2" borderId="29" xfId="0" applyNumberFormat="1" applyFont="1" applyFill="1" applyBorder="1"/>
    <xf numFmtId="166" fontId="2" fillId="2" borderId="29" xfId="0" applyNumberFormat="1" applyFont="1" applyFill="1" applyBorder="1"/>
    <xf numFmtId="165" fontId="2" fillId="2" borderId="40" xfId="0" applyNumberFormat="1" applyFont="1" applyFill="1" applyBorder="1"/>
    <xf numFmtId="165" fontId="1" fillId="0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2" fillId="2" borderId="41" xfId="0" applyFont="1" applyFill="1" applyBorder="1" applyAlignment="1">
      <alignment horizontal="center"/>
    </xf>
    <xf numFmtId="165" fontId="2" fillId="2" borderId="36" xfId="0" applyNumberFormat="1" applyFont="1" applyFill="1" applyBorder="1"/>
    <xf numFmtId="0" fontId="2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165" fontId="8" fillId="0" borderId="10" xfId="0" applyNumberFormat="1" applyFont="1" applyFill="1" applyBorder="1"/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wrapText="1"/>
    </xf>
    <xf numFmtId="165" fontId="1" fillId="0" borderId="29" xfId="0" applyNumberFormat="1" applyFont="1" applyFill="1" applyBorder="1" applyAlignment="1">
      <alignment wrapText="1"/>
    </xf>
    <xf numFmtId="167" fontId="7" fillId="0" borderId="1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center"/>
    </xf>
    <xf numFmtId="0" fontId="1" fillId="2" borderId="43" xfId="0" applyFont="1" applyFill="1" applyBorder="1" applyAlignment="1">
      <alignment wrapText="1"/>
    </xf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0" fontId="1" fillId="2" borderId="44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2" fillId="2" borderId="35" xfId="0" applyFont="1" applyFill="1" applyBorder="1"/>
    <xf numFmtId="0" fontId="2" fillId="2" borderId="39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49" fontId="2" fillId="0" borderId="11" xfId="1" applyNumberFormat="1" applyFont="1" applyBorder="1" applyAlignment="1">
      <alignment vertical="center"/>
    </xf>
    <xf numFmtId="49" fontId="1" fillId="0" borderId="8" xfId="1" applyNumberFormat="1" applyFont="1" applyBorder="1" applyAlignment="1"/>
    <xf numFmtId="0" fontId="1" fillId="0" borderId="0" xfId="0" applyFont="1"/>
    <xf numFmtId="49" fontId="3" fillId="0" borderId="8" xfId="1" applyNumberFormat="1" applyFont="1" applyBorder="1" applyAlignment="1"/>
    <xf numFmtId="0" fontId="3" fillId="0" borderId="9" xfId="1" applyFont="1" applyBorder="1" applyAlignment="1">
      <alignment horizontal="left" wrapText="1"/>
    </xf>
    <xf numFmtId="49" fontId="3" fillId="0" borderId="17" xfId="1" applyNumberFormat="1" applyFont="1" applyBorder="1" applyAlignment="1"/>
    <xf numFmtId="0" fontId="3" fillId="0" borderId="15" xfId="1" applyFont="1" applyBorder="1" applyAlignment="1">
      <alignment horizontal="left" wrapText="1"/>
    </xf>
    <xf numFmtId="0" fontId="2" fillId="0" borderId="30" xfId="1" applyFont="1" applyBorder="1" applyAlignment="1">
      <alignment horizontal="center" vertical="distributed" wrapText="1"/>
    </xf>
    <xf numFmtId="165" fontId="3" fillId="0" borderId="10" xfId="0" applyNumberFormat="1" applyFont="1" applyFill="1" applyBorder="1"/>
    <xf numFmtId="165" fontId="3" fillId="2" borderId="10" xfId="0" applyNumberFormat="1" applyFont="1" applyFill="1" applyBorder="1"/>
    <xf numFmtId="165" fontId="3" fillId="0" borderId="18" xfId="0" applyNumberFormat="1" applyFont="1" applyFill="1" applyBorder="1"/>
    <xf numFmtId="165" fontId="3" fillId="2" borderId="18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/>
    <xf numFmtId="165" fontId="2" fillId="0" borderId="5" xfId="0" applyNumberFormat="1" applyFont="1" applyFill="1" applyBorder="1"/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6" fontId="2" fillId="2" borderId="20" xfId="0" applyNumberFormat="1" applyFont="1" applyFill="1" applyBorder="1"/>
    <xf numFmtId="166" fontId="2" fillId="2" borderId="22" xfId="0" applyNumberFormat="1" applyFont="1" applyFill="1" applyBorder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tabSelected="1" workbookViewId="0">
      <selection activeCell="B163" sqref="B163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248</v>
      </c>
      <c r="C4" s="3"/>
      <c r="D4" s="3"/>
      <c r="G4" s="9"/>
      <c r="H4" s="9"/>
    </row>
    <row r="5" spans="1:8" s="10" customFormat="1" ht="12.75" customHeight="1" thickBot="1" x14ac:dyDescent="0.25">
      <c r="A5" s="201" t="s">
        <v>3</v>
      </c>
      <c r="B5" s="204" t="s">
        <v>4</v>
      </c>
      <c r="C5" s="207" t="s">
        <v>281</v>
      </c>
      <c r="D5" s="207" t="s">
        <v>251</v>
      </c>
      <c r="E5" s="210" t="s">
        <v>249</v>
      </c>
      <c r="F5" s="207" t="s">
        <v>250</v>
      </c>
      <c r="G5" s="221" t="s">
        <v>5</v>
      </c>
      <c r="H5" s="222"/>
    </row>
    <row r="6" spans="1:8" s="10" customFormat="1" x14ac:dyDescent="0.2">
      <c r="A6" s="202"/>
      <c r="B6" s="205"/>
      <c r="C6" s="208"/>
      <c r="D6" s="208"/>
      <c r="E6" s="211"/>
      <c r="F6" s="208"/>
      <c r="G6" s="204" t="s">
        <v>6</v>
      </c>
      <c r="H6" s="204" t="s">
        <v>7</v>
      </c>
    </row>
    <row r="7" spans="1:8" ht="12.75" thickBot="1" x14ac:dyDescent="0.25">
      <c r="A7" s="203"/>
      <c r="B7" s="206"/>
      <c r="C7" s="209"/>
      <c r="D7" s="209"/>
      <c r="E7" s="212"/>
      <c r="F7" s="209"/>
      <c r="G7" s="206"/>
      <c r="H7" s="20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3699.0501299999996</v>
      </c>
      <c r="F8" s="13">
        <f>F9+F20+F30+F53+F67+F95+F40+F63+F14</f>
        <v>5446.9976800000004</v>
      </c>
      <c r="G8" s="14">
        <f t="shared" ref="G8:G25" si="0">E8/D8*100</f>
        <v>4.3154686513275742</v>
      </c>
      <c r="H8" s="15">
        <f>E8-D8</f>
        <v>-82017.019870000004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2621.1585599999999</v>
      </c>
      <c r="F9" s="13">
        <f>F10</f>
        <v>4473.8463700000002</v>
      </c>
      <c r="G9" s="14">
        <f t="shared" si="0"/>
        <v>4.9910668164594316</v>
      </c>
      <c r="H9" s="15">
        <f t="shared" ref="H9:H25" si="1">E9-D9</f>
        <v>-49895.841440000004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2621.1585599999999</v>
      </c>
      <c r="F10" s="21">
        <f>F11+F12+F13</f>
        <v>4473.8463700000002</v>
      </c>
      <c r="G10" s="22">
        <f t="shared" si="0"/>
        <v>4.9910668164594316</v>
      </c>
      <c r="H10" s="23">
        <f t="shared" si="1"/>
        <v>-49895.841440000004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2566.9013</v>
      </c>
      <c r="F11" s="26">
        <v>4468.1345099999999</v>
      </c>
      <c r="G11" s="22">
        <f>E11/D11*100</f>
        <v>4.9302806161647199</v>
      </c>
      <c r="H11" s="27">
        <f t="shared" si="1"/>
        <v>-49497.098700000002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52.637929999999997</v>
      </c>
      <c r="F12" s="26"/>
      <c r="G12" s="22">
        <f t="shared" si="0"/>
        <v>23.291119469026548</v>
      </c>
      <c r="H12" s="27">
        <f t="shared" si="1"/>
        <v>-173.36207000000002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1.6193299999999999</v>
      </c>
      <c r="F13" s="50">
        <v>5.7118599999999997</v>
      </c>
      <c r="G13" s="47">
        <f t="shared" si="0"/>
        <v>0.71336123348017622</v>
      </c>
      <c r="H13" s="51">
        <f t="shared" si="1"/>
        <v>-225.38067000000001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1.19703</v>
      </c>
      <c r="F14" s="79">
        <f t="shared" si="2"/>
        <v>0</v>
      </c>
      <c r="G14" s="110">
        <f t="shared" si="0"/>
        <v>7.660624290034078</v>
      </c>
      <c r="H14" s="33">
        <f t="shared" si="1"/>
        <v>-14.428720000000002</v>
      </c>
    </row>
    <row r="15" spans="1:8" x14ac:dyDescent="0.2">
      <c r="A15" s="183" t="s">
        <v>254</v>
      </c>
      <c r="B15" s="184" t="s">
        <v>255</v>
      </c>
      <c r="C15" s="21">
        <f t="shared" ref="C15" si="3">C16+C17+C18+C19</f>
        <v>15.625750000000002</v>
      </c>
      <c r="D15" s="21">
        <f t="shared" ref="D15:F15" si="4">D16+D17+D18+D19</f>
        <v>15.625750000000002</v>
      </c>
      <c r="E15" s="21">
        <f t="shared" si="4"/>
        <v>1.19703</v>
      </c>
      <c r="F15" s="21">
        <f t="shared" si="4"/>
        <v>0</v>
      </c>
      <c r="G15" s="22">
        <f t="shared" si="0"/>
        <v>7.660624290034078</v>
      </c>
      <c r="H15" s="23">
        <f t="shared" si="1"/>
        <v>-14.428720000000002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0.54979</v>
      </c>
      <c r="F16" s="190"/>
      <c r="G16" s="22">
        <f t="shared" si="0"/>
        <v>7.6628133545558184</v>
      </c>
      <c r="H16" s="27">
        <f t="shared" si="1"/>
        <v>-6.6249900000000004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3.2399999999999998E-3</v>
      </c>
      <c r="F17" s="190"/>
      <c r="G17" s="22">
        <f t="shared" si="0"/>
        <v>7.9236977256052814</v>
      </c>
      <c r="H17" s="27">
        <f t="shared" si="1"/>
        <v>-3.7650000000000003E-2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0.73768</v>
      </c>
      <c r="F18" s="190"/>
      <c r="G18" s="22">
        <f t="shared" si="0"/>
        <v>7.816054443680394</v>
      </c>
      <c r="H18" s="27">
        <f t="shared" si="1"/>
        <v>-8.700330000000001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-9.3679999999999999E-2</v>
      </c>
      <c r="F19" s="192"/>
      <c r="G19" s="47">
        <f t="shared" si="0"/>
        <v>9.1134610333388455</v>
      </c>
      <c r="H19" s="51">
        <f t="shared" si="1"/>
        <v>0.93425000000000002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593.15969999999993</v>
      </c>
      <c r="F20" s="13">
        <f>F21+F25+F27+F28+F29+F26</f>
        <v>616.12723999999992</v>
      </c>
      <c r="G20" s="32">
        <f t="shared" si="0"/>
        <v>2.735724102942533</v>
      </c>
      <c r="H20" s="33">
        <f t="shared" si="1"/>
        <v>-21088.8403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201.63032999999999</v>
      </c>
      <c r="F21" s="21">
        <f>F22+F23+F24</f>
        <v>268.31943999999999</v>
      </c>
      <c r="G21" s="36">
        <f t="shared" si="0"/>
        <v>1.0575941778127458</v>
      </c>
      <c r="H21" s="37">
        <f t="shared" si="1"/>
        <v>-18863.36967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210.40382</v>
      </c>
      <c r="F22" s="26">
        <v>248.96986000000001</v>
      </c>
      <c r="G22" s="41">
        <f t="shared" si="0"/>
        <v>1.4545718631178708</v>
      </c>
      <c r="H22" s="27">
        <f t="shared" si="1"/>
        <v>-14254.59618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-8.7734900000000007</v>
      </c>
      <c r="F23" s="26">
        <v>19.34958</v>
      </c>
      <c r="G23" s="41">
        <f t="shared" si="0"/>
        <v>-0.19072804347826089</v>
      </c>
      <c r="H23" s="27">
        <f t="shared" si="1"/>
        <v>-4608.7734899999996</v>
      </c>
    </row>
    <row r="24" spans="1:8" ht="12" hidden="1" customHeight="1" x14ac:dyDescent="0.2">
      <c r="A24" s="38" t="s">
        <v>28</v>
      </c>
      <c r="B24" s="39" t="s">
        <v>29</v>
      </c>
      <c r="C24" s="40"/>
      <c r="D24" s="40"/>
      <c r="E24" s="27"/>
      <c r="F24" s="26"/>
      <c r="G24" s="41" t="e">
        <f t="shared" si="0"/>
        <v>#DIV/0!</v>
      </c>
      <c r="H24" s="27">
        <f t="shared" si="1"/>
        <v>0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95.571259999999995</v>
      </c>
      <c r="F25" s="26">
        <v>287.62277999999998</v>
      </c>
      <c r="G25" s="41">
        <f t="shared" si="0"/>
        <v>69.25453623188406</v>
      </c>
      <c r="H25" s="27">
        <f t="shared" si="1"/>
        <v>-42.428740000000005</v>
      </c>
    </row>
    <row r="26" spans="1:8" ht="12" hidden="1" customHeight="1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262.53107999999997</v>
      </c>
      <c r="F27" s="26">
        <v>25.283650000000002</v>
      </c>
      <c r="G27" s="41">
        <f>E27/D27*100</f>
        <v>15.210375434530704</v>
      </c>
      <c r="H27" s="27">
        <f t="shared" ref="H27:H40" si="5">E27-D27</f>
        <v>-1463.46892</v>
      </c>
    </row>
    <row r="28" spans="1:8" ht="12.75" thickBot="1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33.427030000000002</v>
      </c>
      <c r="F28" s="50">
        <v>34.90137</v>
      </c>
      <c r="G28" s="41">
        <f>E28/D28*100</f>
        <v>4.4391806108897747</v>
      </c>
      <c r="H28" s="51">
        <f t="shared" si="5"/>
        <v>-719.57296999999994</v>
      </c>
    </row>
    <row r="29" spans="1:8" ht="12.75" hidden="1" customHeight="1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5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6">E31+E33+E34</f>
        <v>72.899990000000003</v>
      </c>
      <c r="F30" s="13">
        <f t="shared" si="6"/>
        <v>178.55351000000002</v>
      </c>
      <c r="G30" s="14">
        <f t="shared" ref="G30:G38" si="7">E30/D30*100</f>
        <v>7.2436397058823525</v>
      </c>
      <c r="H30" s="52">
        <f t="shared" si="5"/>
        <v>-933.50000999999997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67.624989999999997</v>
      </c>
      <c r="F31" s="21">
        <f>F32</f>
        <v>139.37351000000001</v>
      </c>
      <c r="G31" s="22">
        <f t="shared" si="7"/>
        <v>6.7530447373676843</v>
      </c>
      <c r="H31" s="23">
        <f t="shared" si="5"/>
        <v>-933.77500999999995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67.624989999999997</v>
      </c>
      <c r="F32" s="26">
        <v>139.37351000000001</v>
      </c>
      <c r="G32" s="41">
        <f t="shared" si="7"/>
        <v>6.7530447373676843</v>
      </c>
      <c r="H32" s="27">
        <f t="shared" si="5"/>
        <v>-933.77500999999995</v>
      </c>
    </row>
    <row r="33" spans="1:8" ht="12" hidden="1" customHeight="1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7"/>
        <v>#DIV/0!</v>
      </c>
      <c r="H33" s="27">
        <f t="shared" si="5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8">E35+E36+E37+E38+E39</f>
        <v>5.2750000000000004</v>
      </c>
      <c r="F34" s="26">
        <f t="shared" si="8"/>
        <v>39.18</v>
      </c>
      <c r="G34" s="41">
        <f t="shared" si="7"/>
        <v>105.50000000000001</v>
      </c>
      <c r="H34" s="27">
        <f t="shared" si="5"/>
        <v>0.27500000000000036</v>
      </c>
    </row>
    <row r="35" spans="1:8" ht="12" hidden="1" customHeight="1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7"/>
        <v>#DIV/0!</v>
      </c>
      <c r="H35" s="27">
        <f t="shared" si="5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>
        <v>2.3250000000000002</v>
      </c>
      <c r="F36" s="26">
        <v>16.074999999999999</v>
      </c>
      <c r="G36" s="41" t="e">
        <f t="shared" si="7"/>
        <v>#DIV/0!</v>
      </c>
      <c r="H36" s="27">
        <f t="shared" si="5"/>
        <v>2.3250000000000002</v>
      </c>
    </row>
    <row r="37" spans="1:8" x14ac:dyDescent="0.2">
      <c r="A37" s="38" t="s">
        <v>54</v>
      </c>
      <c r="B37" s="44" t="s">
        <v>55</v>
      </c>
      <c r="C37" s="26"/>
      <c r="D37" s="26"/>
      <c r="E37" s="27">
        <v>1.95</v>
      </c>
      <c r="F37" s="26">
        <v>6.1050000000000004</v>
      </c>
      <c r="G37" s="41" t="e">
        <f t="shared" si="7"/>
        <v>#DIV/0!</v>
      </c>
      <c r="H37" s="27">
        <f t="shared" si="5"/>
        <v>1.95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>
        <v>1</v>
      </c>
      <c r="F38" s="26">
        <v>17</v>
      </c>
      <c r="G38" s="41" t="e">
        <f t="shared" si="7"/>
        <v>#DIV/0!</v>
      </c>
      <c r="H38" s="27">
        <f t="shared" si="5"/>
        <v>1</v>
      </c>
    </row>
    <row r="39" spans="1:8" ht="12" customHeight="1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5"/>
        <v>-5</v>
      </c>
    </row>
    <row r="40" spans="1:8" x14ac:dyDescent="0.2">
      <c r="A40" s="213" t="s">
        <v>60</v>
      </c>
      <c r="B40" s="215" t="s">
        <v>61</v>
      </c>
      <c r="C40" s="217">
        <f>C42+C50</f>
        <v>10138.07425</v>
      </c>
      <c r="D40" s="217">
        <f>D42+D50</f>
        <v>10138.07425</v>
      </c>
      <c r="E40" s="217">
        <f>E42+E50</f>
        <v>212.51345999999998</v>
      </c>
      <c r="F40" s="217">
        <f>F44+F45+F47+F50</f>
        <v>46.418239999999997</v>
      </c>
      <c r="G40" s="223">
        <f>E40/D40*100</f>
        <v>2.0961915918104466</v>
      </c>
      <c r="H40" s="219">
        <f t="shared" si="5"/>
        <v>-9925.5607899999995</v>
      </c>
    </row>
    <row r="41" spans="1:8" ht="12.75" thickBot="1" x14ac:dyDescent="0.25">
      <c r="A41" s="214"/>
      <c r="B41" s="216"/>
      <c r="C41" s="218"/>
      <c r="D41" s="218"/>
      <c r="E41" s="218"/>
      <c r="F41" s="218"/>
      <c r="G41" s="224"/>
      <c r="H41" s="220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194.62717999999998</v>
      </c>
      <c r="F42" s="21">
        <f t="shared" ref="F42" si="9">F43+F45+F47+F49</f>
        <v>35.808389999999996</v>
      </c>
      <c r="G42" s="41">
        <f t="shared" ref="G42:G55" si="10">E42/D42*100</f>
        <v>1.9803185756355066</v>
      </c>
      <c r="H42" s="23">
        <f t="shared" ref="H42:H71" si="11">E42-D42</f>
        <v>-9633.4470700000002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186.13086999999999</v>
      </c>
      <c r="F43" s="26">
        <f>F44</f>
        <v>23.661079999999998</v>
      </c>
      <c r="G43" s="41">
        <f t="shared" si="10"/>
        <v>2.0945823346049539</v>
      </c>
      <c r="H43" s="27">
        <f t="shared" si="11"/>
        <v>-8700.1691299999984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186.13086999999999</v>
      </c>
      <c r="F44" s="65">
        <v>23.661079999999998</v>
      </c>
      <c r="G44" s="66">
        <f t="shared" si="10"/>
        <v>2.0945823346049539</v>
      </c>
      <c r="H44" s="67">
        <f t="shared" si="11"/>
        <v>-8700.1691299999984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10"/>
        <v>0</v>
      </c>
      <c r="H45" s="27">
        <f t="shared" si="11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10"/>
        <v>0</v>
      </c>
      <c r="H46" s="27">
        <f t="shared" si="11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8.4963099999999994</v>
      </c>
      <c r="F47" s="26">
        <f>F48</f>
        <v>12.147309999999999</v>
      </c>
      <c r="G47" s="41">
        <f t="shared" si="10"/>
        <v>6.2426965466568696</v>
      </c>
      <c r="H47" s="67">
        <f t="shared" si="11"/>
        <v>-127.60369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8.4963099999999994</v>
      </c>
      <c r="F48" s="71">
        <v>12.147309999999999</v>
      </c>
      <c r="G48" s="41">
        <f t="shared" si="10"/>
        <v>6.2426965466568696</v>
      </c>
      <c r="H48" s="27">
        <f t="shared" si="11"/>
        <v>-127.60369</v>
      </c>
    </row>
    <row r="49" spans="1:234" s="72" customFormat="1" ht="60.7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10"/>
        <v>0</v>
      </c>
      <c r="H49" s="27">
        <f t="shared" si="11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2">E51+E52</f>
        <v>17.886279999999999</v>
      </c>
      <c r="F50" s="79">
        <f t="shared" si="12"/>
        <v>10.60985</v>
      </c>
      <c r="G50" s="32">
        <f t="shared" si="10"/>
        <v>5.7697677419354836</v>
      </c>
      <c r="H50" s="33">
        <f t="shared" si="11"/>
        <v>-292.11372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17.886279999999999</v>
      </c>
      <c r="F51" s="85">
        <v>10.60985</v>
      </c>
      <c r="G51" s="47">
        <f t="shared" si="10"/>
        <v>5.9620933333333337</v>
      </c>
      <c r="H51" s="37">
        <f t="shared" si="11"/>
        <v>-282.11372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4.0400000000000002E-3</v>
      </c>
      <c r="F53" s="13">
        <f>F54</f>
        <v>0</v>
      </c>
      <c r="G53" s="32">
        <f t="shared" si="10"/>
        <v>3.5761706647782598E-3</v>
      </c>
      <c r="H53" s="33">
        <f t="shared" si="11"/>
        <v>-112.96596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4.0400000000000002E-3</v>
      </c>
      <c r="F54" s="23">
        <f>F55+F56+F57+F58+F59</f>
        <v>0</v>
      </c>
      <c r="G54" s="22">
        <f t="shared" si="10"/>
        <v>3.5761706647782598E-3</v>
      </c>
      <c r="H54" s="23">
        <f t="shared" si="11"/>
        <v>-112.96596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/>
      <c r="F55" s="26"/>
      <c r="G55" s="22">
        <f t="shared" si="10"/>
        <v>0</v>
      </c>
      <c r="H55" s="27">
        <f t="shared" si="11"/>
        <v>-102.76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1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/>
      <c r="G57" s="22">
        <f>E57/D57*100</f>
        <v>3.9569049951028404E-2</v>
      </c>
      <c r="H57" s="27">
        <f t="shared" si="11"/>
        <v>-10.205960000000001</v>
      </c>
    </row>
    <row r="58" spans="1:234" s="72" customFormat="1" ht="0.75" customHeight="1" thickBo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1"/>
        <v>0</v>
      </c>
    </row>
    <row r="59" spans="1:234" s="72" customFormat="1" ht="24.75" hidden="1" customHeight="1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1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3">C61</f>
        <v>0</v>
      </c>
      <c r="D60" s="79">
        <f t="shared" si="13"/>
        <v>0</v>
      </c>
      <c r="E60" s="80">
        <f t="shared" si="13"/>
        <v>0</v>
      </c>
      <c r="F60" s="79"/>
      <c r="G60" s="32" t="e">
        <f t="shared" ref="G60:G62" si="14">E60/D60*100</f>
        <v>#DIV/0!</v>
      </c>
      <c r="H60" s="33">
        <f t="shared" si="11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3"/>
        <v>0</v>
      </c>
      <c r="D61" s="21">
        <f t="shared" si="13"/>
        <v>0</v>
      </c>
      <c r="E61" s="23">
        <f t="shared" si="13"/>
        <v>0</v>
      </c>
      <c r="F61" s="21"/>
      <c r="G61" s="22" t="e">
        <f t="shared" si="14"/>
        <v>#DIV/0!</v>
      </c>
      <c r="H61" s="27">
        <f t="shared" si="11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4"/>
        <v>#DIV/0!</v>
      </c>
      <c r="H62" s="75">
        <f t="shared" si="11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99.837940000000003</v>
      </c>
      <c r="G63" s="100">
        <f>E63/D63*100</f>
        <v>0</v>
      </c>
      <c r="H63" s="101">
        <f t="shared" si="11"/>
        <v>-125</v>
      </c>
    </row>
    <row r="64" spans="1:234" s="10" customFormat="1" ht="24" hidden="1" customHeight="1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1"/>
        <v>0</v>
      </c>
    </row>
    <row r="65" spans="1:8" s="10" customFormat="1" ht="24.75" thickBot="1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99.837940000000003</v>
      </c>
      <c r="G65" s="22">
        <f>E65/D65*100</f>
        <v>0</v>
      </c>
      <c r="H65" s="51">
        <f t="shared" si="11"/>
        <v>-125</v>
      </c>
    </row>
    <row r="66" spans="1:8" s="10" customFormat="1" ht="24.75" hidden="1" customHeight="1" thickBot="1" x14ac:dyDescent="0.25">
      <c r="A66" s="106" t="s">
        <v>104</v>
      </c>
      <c r="B66" s="107" t="s">
        <v>105</v>
      </c>
      <c r="C66" s="26"/>
      <c r="D66" s="26"/>
      <c r="E66" s="27"/>
      <c r="F66" s="26"/>
      <c r="G66" s="22" t="e">
        <f>E66/D66*100</f>
        <v>#DIV/0!</v>
      </c>
      <c r="H66" s="27">
        <f t="shared" si="11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134.21078</v>
      </c>
      <c r="F67" s="109">
        <f t="shared" ref="F67" si="15">F68+F70+F72+F74+F78+F80+F82+F84+F86+F90+F76</f>
        <v>7.7143800000000002</v>
      </c>
      <c r="G67" s="110">
        <f>E67/D67*100</f>
        <v>112.78216806722689</v>
      </c>
      <c r="H67" s="33">
        <f t="shared" si="11"/>
        <v>15.21078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6">E69</f>
        <v>0</v>
      </c>
      <c r="F68" s="21">
        <f t="shared" si="16"/>
        <v>0</v>
      </c>
      <c r="G68" s="22">
        <f>E68/D68*100</f>
        <v>0</v>
      </c>
      <c r="H68" s="23">
        <f t="shared" si="11"/>
        <v>-8</v>
      </c>
    </row>
    <row r="69" spans="1:8" s="10" customFormat="1" ht="33.75" customHeight="1" x14ac:dyDescent="0.2">
      <c r="A69" s="113" t="s">
        <v>110</v>
      </c>
      <c r="B69" s="114" t="s">
        <v>111</v>
      </c>
      <c r="C69" s="21">
        <v>8</v>
      </c>
      <c r="D69" s="21">
        <v>8</v>
      </c>
      <c r="E69" s="23"/>
      <c r="F69" s="71"/>
      <c r="G69" s="22">
        <f>E69/D69*100</f>
        <v>0</v>
      </c>
      <c r="H69" s="27">
        <f t="shared" si="11"/>
        <v>-8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2.5</v>
      </c>
      <c r="F70" s="21">
        <f>F71</f>
        <v>0</v>
      </c>
      <c r="G70" s="41"/>
      <c r="H70" s="27">
        <f t="shared" si="11"/>
        <v>-14.5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2.5</v>
      </c>
      <c r="F71" s="26"/>
      <c r="G71" s="41">
        <f>E71/D71*100</f>
        <v>14.705882352941178</v>
      </c>
      <c r="H71" s="117">
        <f t="shared" si="11"/>
        <v>-14.5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7">E77</f>
        <v>0</v>
      </c>
      <c r="F76" s="21">
        <f t="shared" si="17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6.9995000000000003</v>
      </c>
      <c r="F78" s="21">
        <f>F79</f>
        <v>0</v>
      </c>
      <c r="G78" s="41">
        <f>E78/D78*100</f>
        <v>233.31666666666666</v>
      </c>
      <c r="H78" s="27">
        <f>E78-D78</f>
        <v>3.9995000000000003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6.9995000000000003</v>
      </c>
      <c r="F79" s="23"/>
      <c r="G79" s="41">
        <f>E79/D79*100</f>
        <v>233.31666666666666</v>
      </c>
      <c r="H79" s="27">
        <f>E80-D79</f>
        <v>-2.85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0.15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0.15</v>
      </c>
      <c r="F81" s="26"/>
      <c r="G81" s="41">
        <f>E81/D81*100</f>
        <v>7.5</v>
      </c>
      <c r="H81" s="27">
        <f>E81-D81</f>
        <v>-1.85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/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8">E85</f>
        <v>0</v>
      </c>
      <c r="F84" s="21">
        <f t="shared" si="18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9">E85/D85*100</f>
        <v>0</v>
      </c>
      <c r="H85" s="27">
        <f t="shared" ref="H85:H115" si="20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1">E87</f>
        <v>3.2059799999999998</v>
      </c>
      <c r="F86" s="21">
        <f t="shared" si="21"/>
        <v>0</v>
      </c>
      <c r="G86" s="41">
        <f t="shared" si="19"/>
        <v>11.44992857142857</v>
      </c>
      <c r="H86" s="27">
        <f t="shared" si="20"/>
        <v>-24.79402</v>
      </c>
    </row>
    <row r="87" spans="1:8" ht="47.25" customHeight="1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3.2059799999999998</v>
      </c>
      <c r="F87" s="26"/>
      <c r="G87" s="41">
        <f t="shared" si="19"/>
        <v>11.44992857142857</v>
      </c>
      <c r="H87" s="27">
        <f t="shared" si="20"/>
        <v>-24.79402</v>
      </c>
    </row>
    <row r="88" spans="1:8" ht="24" hidden="1" customHeight="1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hidden="1" customHeight="1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1.3553000000000002</v>
      </c>
      <c r="F90" s="26">
        <f>F91+F92</f>
        <v>7.7143800000000002</v>
      </c>
      <c r="G90" s="41" t="e">
        <f t="shared" si="19"/>
        <v>#DIV/0!</v>
      </c>
      <c r="H90" s="27">
        <f t="shared" si="20"/>
        <v>1.3553000000000002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1.1088100000000001</v>
      </c>
      <c r="F91" s="50">
        <v>5.5018799999999999</v>
      </c>
      <c r="G91" s="41" t="e">
        <f t="shared" si="19"/>
        <v>#DIV/0!</v>
      </c>
      <c r="H91" s="27">
        <f t="shared" si="20"/>
        <v>1.1088100000000001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0.24648999999999999</v>
      </c>
      <c r="F92" s="50">
        <v>2.2124999999999999</v>
      </c>
      <c r="G92" s="66" t="e">
        <f t="shared" si="19"/>
        <v>#DIV/0!</v>
      </c>
      <c r="H92" s="51">
        <f t="shared" si="20"/>
        <v>0.24648999999999999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9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9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2">E96+E97</f>
        <v>63.906570000000002</v>
      </c>
      <c r="F95" s="79">
        <f t="shared" si="22"/>
        <v>24.5</v>
      </c>
      <c r="G95" s="110" t="e">
        <f t="shared" si="19"/>
        <v>#DIV/0!</v>
      </c>
      <c r="H95" s="33">
        <f t="shared" si="20"/>
        <v>63.906570000000002</v>
      </c>
    </row>
    <row r="96" spans="1:8" x14ac:dyDescent="0.2">
      <c r="A96" s="19" t="s">
        <v>156</v>
      </c>
      <c r="B96" s="87" t="s">
        <v>157</v>
      </c>
      <c r="C96" s="21"/>
      <c r="D96" s="21"/>
      <c r="E96" s="23">
        <v>7.1530300000000002</v>
      </c>
      <c r="F96" s="21">
        <v>24.5</v>
      </c>
      <c r="G96" s="22">
        <v>0</v>
      </c>
      <c r="H96" s="23">
        <f t="shared" si="20"/>
        <v>7.1530300000000002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3">E97/D97*100</f>
        <v>#DIV/0!</v>
      </c>
      <c r="H97" s="51">
        <f t="shared" si="20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24818.67452</v>
      </c>
      <c r="F98" s="131">
        <f>F99+F150+F148+F147</f>
        <v>31476.6266</v>
      </c>
      <c r="G98" s="132">
        <f t="shared" si="23"/>
        <v>6.656173002628238</v>
      </c>
      <c r="H98" s="133">
        <f t="shared" si="20"/>
        <v>-348048.35447999998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23899.498520000001</v>
      </c>
      <c r="F99" s="135">
        <f>F100+F103+F119+F142</f>
        <v>31476.6266</v>
      </c>
      <c r="G99" s="136">
        <f t="shared" si="23"/>
        <v>7.1574221239661586</v>
      </c>
      <c r="H99" s="137">
        <f t="shared" si="20"/>
        <v>-310012.60147999995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9443</v>
      </c>
      <c r="F100" s="139">
        <f>SUM(F101+F102)</f>
        <v>16421</v>
      </c>
      <c r="G100" s="141">
        <f t="shared" si="23"/>
        <v>6.7547944519553358</v>
      </c>
      <c r="H100" s="142">
        <f t="shared" si="20"/>
        <v>-130354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9443</v>
      </c>
      <c r="F101" s="21">
        <v>16421</v>
      </c>
      <c r="G101" s="22">
        <f t="shared" si="23"/>
        <v>6.7547944519553358</v>
      </c>
      <c r="H101" s="23">
        <f t="shared" si="20"/>
        <v>-130354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3"/>
        <v>#DIV/0!</v>
      </c>
      <c r="H102" s="51">
        <f t="shared" si="20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307.83383000000003</v>
      </c>
      <c r="F103" s="79">
        <f>F105+F108+F109+F110</f>
        <v>382.36662000000001</v>
      </c>
      <c r="G103" s="110">
        <f t="shared" si="23"/>
        <v>2.137631017936628</v>
      </c>
      <c r="H103" s="33">
        <f t="shared" si="20"/>
        <v>-14092.866170000001</v>
      </c>
    </row>
    <row r="104" spans="1:8" s="10" customFormat="1" ht="12" hidden="1" customHeigh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20"/>
        <v>0</v>
      </c>
    </row>
    <row r="105" spans="1:8" s="10" customFormat="1" ht="12" hidden="1" customHeigh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/>
      <c r="F106" s="26"/>
      <c r="G106" s="41">
        <v>0</v>
      </c>
      <c r="H106" s="27">
        <f>E106-D106</f>
        <v>-5976.5</v>
      </c>
    </row>
    <row r="107" spans="1:8" s="10" customFormat="1" ht="24" hidden="1" customHeight="1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t="12" customHeight="1" thickBot="1" x14ac:dyDescent="0.25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hidden="1" customHeight="1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4">E109/D109*100</f>
        <v>#DIV/0!</v>
      </c>
      <c r="H109" s="27">
        <f t="shared" si="20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307.83383000000003</v>
      </c>
      <c r="F110" s="79">
        <f>F111+F112+F113+F114+F116+F115+F117+F118</f>
        <v>382.36662000000001</v>
      </c>
      <c r="G110" s="110">
        <f t="shared" si="24"/>
        <v>5.933917342945815</v>
      </c>
      <c r="H110" s="33">
        <f t="shared" si="20"/>
        <v>-4879.8661699999993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4"/>
        <v>0</v>
      </c>
      <c r="H111" s="23">
        <f t="shared" si="20"/>
        <v>-907.8</v>
      </c>
    </row>
    <row r="112" spans="1:8" ht="12.75" customHeight="1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101.88</v>
      </c>
      <c r="F112" s="26">
        <v>186.12</v>
      </c>
      <c r="G112" s="41">
        <f t="shared" si="24"/>
        <v>8.8753375729593156</v>
      </c>
      <c r="H112" s="27">
        <f t="shared" si="20"/>
        <v>-1046.02</v>
      </c>
    </row>
    <row r="113" spans="1:8" ht="12" hidden="1" customHeight="1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4"/>
        <v>#DIV/0!</v>
      </c>
      <c r="H113" s="27">
        <f t="shared" si="20"/>
        <v>0</v>
      </c>
    </row>
    <row r="114" spans="1:8" ht="12" hidden="1" customHeight="1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4"/>
        <v>#DIV/0!</v>
      </c>
      <c r="H114" s="27">
        <f t="shared" si="20"/>
        <v>0</v>
      </c>
    </row>
    <row r="115" spans="1:8" ht="12" hidden="1" customHeight="1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20"/>
        <v>0</v>
      </c>
    </row>
    <row r="116" spans="1:8" ht="14.25" hidden="1" customHeight="1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customHeight="1" thickBot="1" x14ac:dyDescent="0.25">
      <c r="A117" s="61" t="s">
        <v>183</v>
      </c>
      <c r="B117" s="147" t="s">
        <v>191</v>
      </c>
      <c r="C117" s="26">
        <v>3132</v>
      </c>
      <c r="D117" s="26">
        <v>3132</v>
      </c>
      <c r="E117" s="27">
        <v>205.95383000000001</v>
      </c>
      <c r="F117" s="26">
        <v>196.24662000000001</v>
      </c>
      <c r="G117" s="41">
        <v>0</v>
      </c>
      <c r="H117" s="27">
        <f>E117-C117</f>
        <v>-2926.0461700000001</v>
      </c>
    </row>
    <row r="118" spans="1:8" ht="12.75" hidden="1" customHeight="1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14148.66469</v>
      </c>
      <c r="F119" s="131">
        <f>F120+F132+F134+F136+F138+F139+F140+F133+F135</f>
        <v>14335.832969999999</v>
      </c>
      <c r="G119" s="132">
        <f t="shared" ref="G119:G126" si="25">E119/D119*100</f>
        <v>7.8728608781488862</v>
      </c>
      <c r="H119" s="133">
        <f t="shared" ref="H119:H126" si="26">E119-D119</f>
        <v>-165565.73530999996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10284.125</v>
      </c>
      <c r="F120" s="139">
        <f t="shared" ref="F120" si="27">F123+F127+F122+F121+F124+F129+F125+F126+F130+F131</f>
        <v>10290.84</v>
      </c>
      <c r="G120" s="141">
        <f t="shared" si="25"/>
        <v>7.7468059126302888</v>
      </c>
      <c r="H120" s="142">
        <f t="shared" si="26"/>
        <v>-122468.97500000001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5"/>
        <v>0</v>
      </c>
      <c r="H121" s="23">
        <f t="shared" si="26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5"/>
        <v>0</v>
      </c>
      <c r="H122" s="27">
        <f t="shared" si="26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8043</v>
      </c>
      <c r="F123" s="26">
        <v>8035</v>
      </c>
      <c r="G123" s="41">
        <f t="shared" si="25"/>
        <v>8.3252768364155045</v>
      </c>
      <c r="H123" s="27">
        <f t="shared" si="26"/>
        <v>-88566.399999999994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1259</v>
      </c>
      <c r="F124" s="26">
        <v>1365</v>
      </c>
      <c r="G124" s="41">
        <f t="shared" si="25"/>
        <v>8.3229764391675705</v>
      </c>
      <c r="H124" s="27">
        <f t="shared" si="26"/>
        <v>-13867.8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5"/>
        <v>0</v>
      </c>
      <c r="H125" s="27">
        <f t="shared" si="26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5"/>
        <v>0</v>
      </c>
      <c r="H126" s="27">
        <f t="shared" si="26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96.525000000000006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8">E129/D129*100</f>
        <v>0</v>
      </c>
      <c r="H129" s="27">
        <f t="shared" ref="H129:H145" si="29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885.6</v>
      </c>
      <c r="F130" s="26">
        <v>865.41</v>
      </c>
      <c r="G130" s="41">
        <f t="shared" si="28"/>
        <v>7.7593684560994634</v>
      </c>
      <c r="H130" s="27">
        <f t="shared" si="29"/>
        <v>-10527.699999999999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8"/>
        <v>0</v>
      </c>
      <c r="H131" s="75">
        <f t="shared" si="29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8"/>
        <v>0</v>
      </c>
      <c r="H132" s="23">
        <f t="shared" si="29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8"/>
        <v>0</v>
      </c>
      <c r="H133" s="27">
        <f t="shared" si="29"/>
        <v>-1173.5</v>
      </c>
    </row>
    <row r="134" spans="1:8" ht="11.25" customHeight="1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8"/>
        <v>25</v>
      </c>
      <c r="H134" s="27">
        <f t="shared" si="29"/>
        <v>-1299.9749999999999</v>
      </c>
    </row>
    <row r="135" spans="1:8" ht="24" hidden="1" customHeight="1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13.5" customHeight="1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/>
      <c r="F136" s="26"/>
      <c r="G136" s="41">
        <f t="shared" si="28"/>
        <v>0</v>
      </c>
      <c r="H136" s="27">
        <f t="shared" si="29"/>
        <v>-234.3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28.724810000000002</v>
      </c>
      <c r="F138" s="26">
        <v>50.157940000000004</v>
      </c>
      <c r="G138" s="41">
        <f t="shared" si="28"/>
        <v>4.521456005036991</v>
      </c>
      <c r="H138" s="27">
        <f t="shared" si="29"/>
        <v>-606.57518999999991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94.489879999999999</v>
      </c>
      <c r="F139" s="26">
        <v>92.060029999999998</v>
      </c>
      <c r="G139" s="41">
        <f t="shared" si="28"/>
        <v>5.9925088787417558</v>
      </c>
      <c r="H139" s="27">
        <f t="shared" si="29"/>
        <v>-1482.3101199999999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3308</v>
      </c>
      <c r="F140" s="79">
        <f>F141</f>
        <v>3511</v>
      </c>
      <c r="G140" s="110">
        <f t="shared" si="28"/>
        <v>8.3472117083017903</v>
      </c>
      <c r="H140" s="33">
        <f t="shared" si="29"/>
        <v>-36322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3308</v>
      </c>
      <c r="F141" s="83">
        <v>3511</v>
      </c>
      <c r="G141" s="47">
        <f t="shared" si="28"/>
        <v>8.3472117083017903</v>
      </c>
      <c r="H141" s="84">
        <f t="shared" si="29"/>
        <v>-36322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919.17600000000004</v>
      </c>
      <c r="F142" s="79">
        <f t="shared" ref="F142" si="30">F143</f>
        <v>337.42701</v>
      </c>
      <c r="G142" s="110">
        <f t="shared" si="28"/>
        <v>2.3595884361642656</v>
      </c>
      <c r="H142" s="33">
        <f t="shared" si="29"/>
        <v>-38035.753000000004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919.17600000000004</v>
      </c>
      <c r="F143" s="55">
        <v>337.42701</v>
      </c>
      <c r="G143" s="162">
        <f t="shared" si="28"/>
        <v>3.4494372733362755</v>
      </c>
      <c r="H143" s="161">
        <f t="shared" si="29"/>
        <v>-25727.953000000001</v>
      </c>
    </row>
    <row r="144" spans="1:8" ht="37.5" customHeight="1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/>
      <c r="F144" s="50"/>
      <c r="G144" s="66">
        <f t="shared" si="28"/>
        <v>0</v>
      </c>
      <c r="H144" s="51">
        <f t="shared" si="29"/>
        <v>-12307.8</v>
      </c>
    </row>
    <row r="145" spans="1:8" ht="0.75" customHeight="1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8"/>
        <v>#DIV/0!</v>
      </c>
      <c r="H145" s="75">
        <f t="shared" si="29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101">
        <f t="shared" ref="H146:H150" si="31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1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1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1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1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28517.72465</v>
      </c>
      <c r="F152" s="79">
        <f>F8+F98</f>
        <v>36923.624280000004</v>
      </c>
      <c r="G152" s="110">
        <f>E152/D152*100</f>
        <v>6.2186601975054474</v>
      </c>
      <c r="H152" s="33">
        <f>E152-D152</f>
        <v>-430065.37435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2021-02-09T09:53:03Z</dcterms:modified>
</cp:coreProperties>
</file>