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0" windowWidth="11340" windowHeight="4590" tabRatio="571" activeTab="12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мая" sheetId="5" r:id="rId5"/>
    <sheet name="1июня" sheetId="6" r:id="rId6"/>
    <sheet name="1июля" sheetId="7" r:id="rId7"/>
    <sheet name="1августа" sheetId="8" r:id="rId8"/>
    <sheet name="1сентября" sheetId="9" r:id="rId9"/>
    <sheet name="1 октября" sheetId="10" r:id="rId10"/>
    <sheet name="на 24.10" sheetId="11" r:id="rId11"/>
    <sheet name="1 ноября" sheetId="12" r:id="rId12"/>
    <sheet name="1 декабря" sheetId="13" r:id="rId13"/>
  </sheets>
  <definedNames/>
  <calcPr fullCalcOnLoad="1"/>
</workbook>
</file>

<file path=xl/sharedStrings.xml><?xml version="1.0" encoding="utf-8"?>
<sst xmlns="http://schemas.openxmlformats.org/spreadsheetml/2006/main" count="4182" uniqueCount="335">
  <si>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</si>
  <si>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</si>
  <si>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</si>
  <si>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</si>
  <si>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</si>
  <si>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</si>
  <si>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</si>
  <si>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</si>
  <si>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</si>
  <si>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</si>
  <si>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</si>
  <si>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</si>
  <si>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</si>
  <si>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</si>
  <si>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</si>
  <si>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</si>
  <si>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</si>
  <si>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</si>
  <si>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</si>
  <si>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</si>
  <si>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</si>
  <si>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</si>
  <si>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</si>
  <si>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</si>
  <si>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</si>
  <si>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</si>
  <si>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</si>
  <si>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</si>
  <si>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</si>
  <si>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</si>
  <si>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</si>
  <si>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</si>
  <si>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</si>
  <si>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</si>
  <si>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</si>
  <si>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</si>
  <si>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</si>
  <si>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</si>
  <si>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</si>
  <si>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</si>
  <si>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</si>
  <si>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</si>
  <si>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</si>
  <si>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</si>
  <si>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</si>
  <si>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</si>
  <si>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</si>
  <si>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</si>
  <si>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</si>
  <si>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</si>
  <si>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</si>
  <si>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</si>
  <si>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</si>
  <si>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</si>
  <si>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</si>
  <si>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</si>
  <si>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</si>
  <si>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</si>
  <si>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</si>
  <si>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</si>
  <si>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</si>
  <si>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</si>
  <si>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</si>
  <si>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</si>
  <si>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</si>
  <si>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</si>
  <si>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</si>
  <si>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</si>
  <si>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</si>
  <si>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</si>
  <si>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</si>
  <si>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</si>
  <si>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</si>
  <si>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</si>
  <si>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</si>
  <si>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</si>
  <si>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</si>
  <si>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</si>
  <si>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</si>
  <si>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</si>
  <si>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</si>
  <si>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</si>
  <si>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</si>
  <si>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</si>
  <si>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</si>
  <si>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</si>
  <si>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</si>
  <si>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</si>
  <si>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</si>
  <si>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</si>
  <si>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</si>
  <si>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</si>
  <si>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</si>
  <si>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</si>
  <si>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</si>
  <si>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</si>
  <si>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</si>
  <si>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</si>
  <si>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</si>
  <si>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</si>
  <si>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</si>
  <si>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</si>
  <si>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</si>
  <si>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</si>
  <si>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</si>
  <si>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</si>
  <si>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</si>
  <si>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</si>
  <si>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</si>
  <si>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</si>
  <si>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</si>
  <si>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</si>
  <si>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</si>
  <si>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</si>
  <si>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</si>
  <si>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</si>
  <si>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</si>
  <si>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</si>
  <si>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</si>
  <si>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</si>
  <si>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</si>
  <si>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</si>
  <si>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</si>
  <si>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</si>
  <si>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</si>
  <si>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</si>
  <si>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</si>
  <si>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</si>
  <si>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</si>
  <si>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</si>
  <si>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</si>
  <si>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</si>
  <si>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</si>
  <si>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</si>
  <si>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</si>
  <si>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</si>
  <si>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</si>
  <si>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</si>
  <si>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</si>
  <si>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</si>
  <si>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</si>
  <si>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</si>
  <si>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</si>
  <si>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</si>
  <si>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</si>
  <si>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</si>
  <si>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</si>
  <si>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</si>
  <si>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</si>
  <si>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</si>
  <si>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</si>
  <si>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</si>
  <si>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</si>
  <si>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</si>
  <si>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</si>
  <si>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</si>
  <si>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</si>
  <si>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</si>
  <si>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</si>
  <si>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</si>
  <si>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</si>
  <si>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</si>
  <si>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</si>
  <si>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</si>
  <si>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</si>
  <si>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</si>
  <si>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</si>
  <si>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</si>
  <si>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</si>
  <si>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</si>
  <si>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</si>
  <si>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</si>
  <si>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</si>
  <si>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</si>
  <si>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</si>
  <si>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</si>
  <si>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</si>
  <si>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</si>
  <si>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</si>
  <si>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</si>
  <si>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</si>
  <si>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</si>
  <si>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</si>
  <si>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</si>
  <si>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</si>
  <si>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</si>
  <si>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</si>
  <si>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</si>
  <si>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</si>
  <si>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</si>
  <si>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</si>
  <si>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</si>
  <si>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</si>
  <si>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</si>
  <si>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</si>
  <si>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</si>
  <si>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</si>
  <si>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</si>
  <si>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</si>
  <si>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</si>
  <si>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</si>
  <si>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</si>
  <si>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</si>
  <si>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</si>
  <si>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</si>
  <si>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</si>
  <si>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</si>
  <si>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</si>
  <si>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</si>
  <si>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</si>
  <si>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</si>
  <si>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</si>
  <si>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</si>
  <si>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</si>
  <si>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</si>
  <si>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</si>
  <si>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</si>
  <si>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</si>
  <si>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</si>
  <si>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</si>
  <si>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</si>
  <si>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</si>
  <si>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</si>
  <si>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</si>
  <si>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</si>
  <si>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</si>
  <si>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</si>
  <si>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</si>
  <si>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</si>
  <si>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</si>
  <si>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</si>
  <si>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</si>
  <si>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</si>
  <si>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</si>
  <si>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</si>
  <si>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</si>
  <si>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</si>
  <si>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</si>
  <si>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</si>
  <si>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</si>
  <si>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</si>
  <si>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</si>
  <si>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</si>
  <si>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</si>
  <si>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</si>
  <si>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</si>
  <si>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</si>
  <si>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</si>
  <si>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</si>
  <si>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</si>
  <si>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</si>
  <si>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</si>
  <si>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</si>
  <si>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</si>
  <si>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</si>
  <si>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</si>
  <si>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</si>
  <si>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</si>
  <si>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</si>
  <si>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</si>
  <si>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</si>
  <si>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</si>
  <si>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</si>
  <si>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</si>
  <si>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</si>
  <si>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</si>
  <si>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</si>
  <si>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</si>
  <si>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</si>
  <si>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</si>
  <si>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</si>
  <si>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</si>
  <si>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</si>
  <si>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</si>
  <si>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</si>
  <si>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</si>
  <si>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</si>
  <si>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</si>
  <si>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</si>
  <si>
    <t xml:space="preserve">          на 1 апреля 2018 года</t>
  </si>
  <si>
    <t>000 2 02 25467 05 0000 151</t>
  </si>
  <si>
    <t>Субсидии на обеспечение развития и укрепления МТБ домов культуры</t>
  </si>
  <si>
    <t xml:space="preserve">          на 1 мая 2018 года</t>
  </si>
  <si>
    <t>на 1 мая</t>
  </si>
  <si>
    <t>000 1 08 07000 01 0000 110</t>
  </si>
  <si>
    <t>1 1 12 01040 01 0000 120</t>
  </si>
  <si>
    <t xml:space="preserve">          на 1 июня 2018 года</t>
  </si>
  <si>
    <t>на 1 июня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</si>
  <si>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</si>
  <si>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</si>
  <si>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 xml:space="preserve">          на 1 июля 2018 года</t>
  </si>
  <si>
    <t>на 1 июля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</si>
  <si>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</si>
  <si>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</si>
  <si>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</si>
  <si>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</si>
  <si>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</si>
  <si>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</si>
  <si>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</si>
  <si>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000 1 14 060130 05 0000 430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</si>
  <si>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</si>
  <si>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</si>
  <si>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</si>
  <si>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</si>
  <si>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</si>
  <si>
    <t xml:space="preserve">          на 1 августа 2018 года</t>
  </si>
  <si>
    <t>на 1 августа</t>
  </si>
  <si>
    <t xml:space="preserve">          на 1 сентября 2018 года</t>
  </si>
  <si>
    <t>на 1 сентября</t>
  </si>
  <si>
    <t>000 1 14 000 00 0000 000</t>
  </si>
  <si>
    <t xml:space="preserve">          на 1 октября 2018 года</t>
  </si>
  <si>
    <t>на 1 октября</t>
  </si>
  <si>
    <t>Исполнитель:  А.Р. Гайсина</t>
  </si>
  <si>
    <t>000 1 14 02052 05 0000 410</t>
  </si>
  <si>
    <t>000 1 14 02052 05 0000 430</t>
  </si>
  <si>
    <t>000 1 14 06013 05 0000 430</t>
  </si>
  <si>
    <t xml:space="preserve">          на 31 октября 2018 года</t>
  </si>
  <si>
    <t>на 1 ноября</t>
  </si>
  <si>
    <t xml:space="preserve">          на 1 ноября 2018 года</t>
  </si>
  <si>
    <t xml:space="preserve">          на 1 декабря 2018 года</t>
  </si>
  <si>
    <t>на 1 декабря</t>
  </si>
  <si>
    <t>Исполнитель:  Е.М.Горяинова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</si>
  <si>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</si>
  <si>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</si>
  <si>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</si>
  <si>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</si>
  <si>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</si>
  <si>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</si>
  <si>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</si>
  <si>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Денежные взыскания за административные правонарушения в области налогов и сборов</t>
  </si>
  <si>
    <t>Денежные взыскания за нарушение законодательства о применении контрольно-кассовой техники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</si>
  <si>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</si>
  <si>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Денежные взыскания (штрафы) за нарушение законод-ва в области охраны окружающей среды</t>
  </si>
  <si>
    <t>Денежные взыскания (штрафы) за нарушение законод-ва в области обеспеч. сан-но- эпидем. благополуч. Человека</t>
  </si>
  <si>
    <t>Прочие поступления от денежных взысканий, зачисляемые в местные бюджеты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</si>
</sst>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9" fillId="33" borderId="17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170" fontId="9" fillId="33" borderId="52" xfId="0" applyNumberFormat="1" applyFont="1" applyFill="1" applyBorder="1" applyAlignment="1">
      <alignment/>
    </xf>
    <xf numFmtId="0" fontId="4" fillId="33" borderId="52" xfId="0" applyFont="1" applyFill="1" applyBorder="1" applyAlignment="1">
      <alignment/>
    </xf>
    <xf numFmtId="170" fontId="7" fillId="33" borderId="52" xfId="0" applyNumberFormat="1" applyFont="1" applyFill="1" applyBorder="1" applyAlignment="1">
      <alignment/>
    </xf>
    <xf numFmtId="164" fontId="5" fillId="33" borderId="60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20" xfId="0" applyNumberFormat="1" applyFont="1" applyFill="1" applyBorder="1" applyAlignment="1">
      <alignment/>
    </xf>
    <xf numFmtId="170" fontId="6" fillId="0" borderId="1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170" fontId="7" fillId="0" borderId="17" xfId="0" applyNumberFormat="1" applyFont="1" applyFill="1" applyBorder="1" applyAlignment="1">
      <alignment/>
    </xf>
    <xf numFmtId="170" fontId="7" fillId="0" borderId="52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4" fillId="0" borderId="24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9" fillId="0" borderId="17" xfId="0" applyNumberFormat="1" applyFont="1" applyFill="1" applyBorder="1" applyAlignment="1">
      <alignment/>
    </xf>
    <xf numFmtId="170" fontId="9" fillId="0" borderId="5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8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" fontId="6" fillId="33" borderId="26" xfId="0" applyNumberFormat="1" applyFont="1" applyFill="1" applyBorder="1" applyAlignment="1">
      <alignment vertical="center"/>
    </xf>
    <xf numFmtId="170" fontId="4" fillId="33" borderId="13" xfId="0" applyNumberFormat="1" applyFont="1" applyFill="1" applyBorder="1" applyAlignment="1">
      <alignment vertical="center"/>
    </xf>
    <xf numFmtId="170" fontId="4" fillId="0" borderId="13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70" fontId="6" fillId="0" borderId="16" xfId="0" applyNumberFormat="1" applyFont="1" applyFill="1" applyBorder="1" applyAlignment="1">
      <alignment vertical="center"/>
    </xf>
    <xf numFmtId="170" fontId="4" fillId="0" borderId="14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64" fontId="4" fillId="33" borderId="4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70" fontId="4" fillId="33" borderId="30" xfId="0" applyNumberFormat="1" applyFont="1" applyFill="1" applyBorder="1" applyAlignment="1">
      <alignment/>
    </xf>
    <xf numFmtId="0" fontId="4" fillId="33" borderId="43" xfId="0" applyFont="1" applyFill="1" applyBorder="1" applyAlignment="1">
      <alignment vertical="top"/>
    </xf>
    <xf numFmtId="0" fontId="4" fillId="33" borderId="11" xfId="0" applyFont="1" applyFill="1" applyBorder="1" applyAlignment="1">
      <alignment horizontal="center" wrapText="1"/>
    </xf>
    <xf numFmtId="170" fontId="4" fillId="33" borderId="11" xfId="0" applyNumberFormat="1" applyFont="1" applyFill="1" applyBorder="1" applyAlignment="1">
      <alignment wrapText="1"/>
    </xf>
    <xf numFmtId="170" fontId="4" fillId="0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170" fontId="4" fillId="33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64" fontId="4" fillId="33" borderId="37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64" fontId="4" fillId="33" borderId="61" xfId="0" applyNumberFormat="1" applyFont="1" applyFill="1" applyBorder="1" applyAlignment="1">
      <alignment/>
    </xf>
    <xf numFmtId="49" fontId="4" fillId="33" borderId="28" xfId="53" applyNumberFormat="1" applyFont="1" applyFill="1" applyBorder="1" applyAlignment="1">
      <alignment/>
      <protection/>
    </xf>
    <xf numFmtId="170" fontId="9" fillId="33" borderId="17" xfId="0" applyNumberFormat="1" applyFont="1" applyFill="1" applyBorder="1" applyAlignment="1">
      <alignment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7" xfId="53" applyFont="1" applyFill="1" applyBorder="1" applyAlignment="1">
      <alignment horizontal="distributed" wrapText="1"/>
      <protection/>
    </xf>
    <xf numFmtId="0" fontId="46" fillId="33" borderId="17" xfId="0" applyFont="1" applyFill="1" applyBorder="1" applyAlignment="1">
      <alignment horizontal="distributed" vertical="distributed" wrapText="1"/>
    </xf>
    <xf numFmtId="0" fontId="9" fillId="33" borderId="17" xfId="53" applyFont="1" applyFill="1" applyBorder="1" applyAlignment="1">
      <alignment horizontal="distributed" vertical="distributed" wrapText="1"/>
      <protection/>
    </xf>
    <xf numFmtId="170" fontId="5" fillId="33" borderId="62" xfId="0" applyNumberFormat="1" applyFont="1" applyFill="1" applyBorder="1" applyAlignment="1">
      <alignment/>
    </xf>
    <xf numFmtId="170" fontId="4" fillId="33" borderId="62" xfId="0" applyNumberFormat="1" applyFont="1" applyFill="1" applyBorder="1" applyAlignment="1">
      <alignment/>
    </xf>
    <xf numFmtId="170" fontId="4" fillId="0" borderId="62" xfId="0" applyNumberFormat="1" applyFont="1" applyFill="1" applyBorder="1" applyAlignment="1">
      <alignment/>
    </xf>
    <xf numFmtId="170" fontId="5" fillId="0" borderId="63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164" fontId="5" fillId="33" borderId="24" xfId="0" applyNumberFormat="1" applyFont="1" applyFill="1" applyBorder="1" applyAlignment="1">
      <alignment/>
    </xf>
    <xf numFmtId="170" fontId="5" fillId="33" borderId="24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64" fontId="4" fillId="33" borderId="64" xfId="0" applyNumberFormat="1" applyFont="1" applyFill="1" applyBorder="1" applyAlignment="1">
      <alignment/>
    </xf>
    <xf numFmtId="0" fontId="9" fillId="33" borderId="52" xfId="0" applyFont="1" applyFill="1" applyBorder="1" applyAlignment="1">
      <alignment/>
    </xf>
    <xf numFmtId="164" fontId="4" fillId="33" borderId="52" xfId="0" applyNumberFormat="1" applyFont="1" applyFill="1" applyBorder="1" applyAlignment="1">
      <alignment/>
    </xf>
    <xf numFmtId="164" fontId="5" fillId="33" borderId="52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164" fontId="4" fillId="33" borderId="59" xfId="0" applyNumberFormat="1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0" fontId="4" fillId="33" borderId="31" xfId="0" applyFont="1" applyFill="1" applyBorder="1" applyAlignment="1">
      <alignment vertical="top"/>
    </xf>
    <xf numFmtId="0" fontId="4" fillId="33" borderId="35" xfId="0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164" fontId="9" fillId="33" borderId="52" xfId="0" applyNumberFormat="1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25" xfId="0" applyFont="1" applyFill="1" applyBorder="1" applyAlignment="1">
      <alignment wrapText="1"/>
    </xf>
    <xf numFmtId="0" fontId="9" fillId="0" borderId="31" xfId="0" applyFont="1" applyBorder="1" applyAlignment="1">
      <alignment wrapText="1"/>
    </xf>
    <xf numFmtId="0" fontId="5" fillId="33" borderId="65" xfId="0" applyFont="1" applyFill="1" applyBorder="1" applyAlignment="1">
      <alignment horizontal="center"/>
    </xf>
    <xf numFmtId="0" fontId="9" fillId="33" borderId="28" xfId="0" applyFont="1" applyFill="1" applyBorder="1" applyAlignment="1">
      <alignment wrapText="1"/>
    </xf>
    <xf numFmtId="0" fontId="6" fillId="33" borderId="65" xfId="0" applyFont="1" applyFill="1" applyBorder="1" applyAlignment="1">
      <alignment horizontal="center"/>
    </xf>
    <xf numFmtId="0" fontId="9" fillId="33" borderId="28" xfId="0" applyFont="1" applyFill="1" applyBorder="1" applyAlignment="1">
      <alignment/>
    </xf>
    <xf numFmtId="170" fontId="4" fillId="33" borderId="66" xfId="0" applyNumberFormat="1" applyFont="1" applyFill="1" applyBorder="1" applyAlignment="1">
      <alignment/>
    </xf>
    <xf numFmtId="170" fontId="4" fillId="33" borderId="59" xfId="0" applyNumberFormat="1" applyFont="1" applyFill="1" applyBorder="1" applyAlignment="1">
      <alignment/>
    </xf>
    <xf numFmtId="0" fontId="9" fillId="33" borderId="62" xfId="0" applyFont="1" applyFill="1" applyBorder="1" applyAlignment="1">
      <alignment horizontal="left"/>
    </xf>
    <xf numFmtId="0" fontId="4" fillId="33" borderId="28" xfId="0" applyFont="1" applyFill="1" applyBorder="1" applyAlignment="1">
      <alignment vertical="top"/>
    </xf>
    <xf numFmtId="0" fontId="9" fillId="33" borderId="24" xfId="0" applyFont="1" applyFill="1" applyBorder="1" applyAlignment="1">
      <alignment horizontal="left" vertical="top" wrapText="1"/>
    </xf>
    <xf numFmtId="170" fontId="5" fillId="33" borderId="38" xfId="0" applyNumberFormat="1" applyFont="1" applyFill="1" applyBorder="1" applyAlignment="1">
      <alignment/>
    </xf>
    <xf numFmtId="0" fontId="4" fillId="33" borderId="43" xfId="0" applyFont="1" applyFill="1" applyBorder="1" applyAlignment="1">
      <alignment/>
    </xf>
    <xf numFmtId="170" fontId="5" fillId="33" borderId="45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9" fillId="33" borderId="57" xfId="0" applyFont="1" applyFill="1" applyBorder="1" applyAlignment="1">
      <alignment/>
    </xf>
    <xf numFmtId="164" fontId="9" fillId="33" borderId="57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31" xfId="0" applyFont="1" applyFill="1" applyBorder="1" applyAlignment="1">
      <alignment wrapText="1"/>
    </xf>
    <xf numFmtId="0" fontId="4" fillId="33" borderId="31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vertical="distributed" wrapText="1"/>
    </xf>
    <xf numFmtId="0" fontId="47" fillId="33" borderId="31" xfId="0" applyFont="1" applyFill="1" applyBorder="1" applyAlignment="1">
      <alignment vertical="distributed" wrapText="1"/>
    </xf>
    <xf numFmtId="0" fontId="47" fillId="0" borderId="31" xfId="0" applyFont="1" applyFill="1" applyBorder="1" applyAlignment="1">
      <alignment vertical="center" wrapText="1"/>
    </xf>
    <xf numFmtId="1" fontId="6" fillId="33" borderId="17" xfId="0" applyNumberFormat="1" applyFont="1" applyFill="1" applyBorder="1" applyAlignment="1">
      <alignment vertical="center"/>
    </xf>
    <xf numFmtId="170" fontId="5" fillId="0" borderId="17" xfId="0" applyNumberFormat="1" applyFont="1" applyFill="1" applyBorder="1" applyAlignment="1">
      <alignment/>
    </xf>
    <xf numFmtId="170" fontId="9" fillId="0" borderId="17" xfId="0" applyNumberFormat="1" applyFont="1" applyFill="1" applyBorder="1" applyAlignment="1">
      <alignment wrapText="1"/>
    </xf>
    <xf numFmtId="2" fontId="4" fillId="33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9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 wrapText="1"/>
    </xf>
    <xf numFmtId="0" fontId="4" fillId="33" borderId="28" xfId="0" applyFont="1" applyFill="1" applyBorder="1" applyAlignment="1">
      <alignment horizontal="center" wrapText="1"/>
    </xf>
    <xf numFmtId="170" fontId="4" fillId="33" borderId="24" xfId="0" applyNumberFormat="1" applyFont="1" applyFill="1" applyBorder="1" applyAlignment="1">
      <alignment wrapText="1"/>
    </xf>
    <xf numFmtId="170" fontId="4" fillId="0" borderId="24" xfId="0" applyNumberFormat="1" applyFont="1" applyFill="1" applyBorder="1" applyAlignment="1">
      <alignment wrapText="1"/>
    </xf>
    <xf numFmtId="170" fontId="6" fillId="33" borderId="20" xfId="0" applyNumberFormat="1" applyFont="1" applyFill="1" applyBorder="1" applyAlignment="1">
      <alignment/>
    </xf>
    <xf numFmtId="164" fontId="5" fillId="33" borderId="20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 wrapText="1"/>
    </xf>
    <xf numFmtId="170" fontId="6" fillId="0" borderId="20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 horizontal="right"/>
    </xf>
    <xf numFmtId="170" fontId="4" fillId="33" borderId="17" xfId="0" applyNumberFormat="1" applyFont="1" applyFill="1" applyBorder="1" applyAlignment="1">
      <alignment horizontal="right"/>
    </xf>
    <xf numFmtId="164" fontId="6" fillId="33" borderId="20" xfId="0" applyNumberFormat="1" applyFont="1" applyFill="1" applyBorder="1" applyAlignment="1">
      <alignment/>
    </xf>
    <xf numFmtId="170" fontId="9" fillId="33" borderId="24" xfId="0" applyNumberFormat="1" applyFont="1" applyFill="1" applyBorder="1" applyAlignment="1">
      <alignment/>
    </xf>
    <xf numFmtId="170" fontId="9" fillId="0" borderId="24" xfId="0" applyNumberFormat="1" applyFont="1" applyFill="1" applyBorder="1" applyAlignment="1">
      <alignment/>
    </xf>
    <xf numFmtId="0" fontId="5" fillId="33" borderId="47" xfId="0" applyFont="1" applyFill="1" applyBorder="1" applyAlignment="1">
      <alignment horizontal="center"/>
    </xf>
    <xf numFmtId="170" fontId="5" fillId="33" borderId="67" xfId="0" applyNumberFormat="1" applyFont="1" applyFill="1" applyBorder="1" applyAlignment="1">
      <alignment/>
    </xf>
    <xf numFmtId="170" fontId="5" fillId="0" borderId="67" xfId="0" applyNumberFormat="1" applyFont="1" applyFill="1" applyBorder="1" applyAlignment="1">
      <alignment/>
    </xf>
    <xf numFmtId="164" fontId="5" fillId="33" borderId="67" xfId="0" applyNumberFormat="1" applyFont="1" applyFill="1" applyBorder="1" applyAlignment="1">
      <alignment/>
    </xf>
    <xf numFmtId="170" fontId="5" fillId="33" borderId="68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170" fontId="5" fillId="33" borderId="69" xfId="0" applyNumberFormat="1" applyFont="1" applyFill="1" applyBorder="1" applyAlignment="1">
      <alignment/>
    </xf>
    <xf numFmtId="0" fontId="5" fillId="33" borderId="70" xfId="0" applyFont="1" applyFill="1" applyBorder="1" applyAlignment="1">
      <alignment horizontal="center"/>
    </xf>
    <xf numFmtId="170" fontId="5" fillId="0" borderId="62" xfId="0" applyNumberFormat="1" applyFont="1" applyFill="1" applyBorder="1" applyAlignment="1">
      <alignment/>
    </xf>
    <xf numFmtId="2" fontId="5" fillId="33" borderId="62" xfId="0" applyNumberFormat="1" applyFont="1" applyFill="1" applyBorder="1" applyAlignment="1">
      <alignment/>
    </xf>
    <xf numFmtId="164" fontId="5" fillId="33" borderId="62" xfId="0" applyNumberFormat="1" applyFont="1" applyFill="1" applyBorder="1" applyAlignment="1">
      <alignment/>
    </xf>
    <xf numFmtId="170" fontId="5" fillId="33" borderId="71" xfId="0" applyNumberFormat="1" applyFont="1" applyFill="1" applyBorder="1" applyAlignment="1">
      <alignment/>
    </xf>
    <xf numFmtId="170" fontId="9" fillId="33" borderId="52" xfId="0" applyNumberFormat="1" applyFont="1" applyFill="1" applyBorder="1" applyAlignment="1">
      <alignment wrapText="1"/>
    </xf>
    <xf numFmtId="170" fontId="9" fillId="0" borderId="52" xfId="0" applyNumberFormat="1" applyFont="1" applyFill="1" applyBorder="1" applyAlignment="1">
      <alignment wrapText="1"/>
    </xf>
    <xf numFmtId="2" fontId="4" fillId="33" borderId="24" xfId="0" applyNumberFormat="1" applyFont="1" applyFill="1" applyBorder="1" applyAlignment="1">
      <alignment/>
    </xf>
    <xf numFmtId="0" fontId="9" fillId="0" borderId="25" xfId="0" applyFont="1" applyBorder="1" applyAlignment="1">
      <alignment wrapText="1"/>
    </xf>
    <xf numFmtId="170" fontId="9" fillId="33" borderId="24" xfId="0" applyNumberFormat="1" applyFont="1" applyFill="1" applyBorder="1" applyAlignment="1">
      <alignment wrapText="1"/>
    </xf>
    <xf numFmtId="170" fontId="9" fillId="0" borderId="24" xfId="0" applyNumberFormat="1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0" fontId="5" fillId="33" borderId="72" xfId="0" applyFont="1" applyFill="1" applyBorder="1" applyAlignment="1">
      <alignment horizontal="center"/>
    </xf>
    <xf numFmtId="0" fontId="5" fillId="33" borderId="73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/>
    </xf>
    <xf numFmtId="0" fontId="5" fillId="33" borderId="47" xfId="0" applyFont="1" applyFill="1" applyBorder="1" applyAlignment="1">
      <alignment horizontal="center" wrapText="1"/>
    </xf>
    <xf numFmtId="0" fontId="6" fillId="33" borderId="70" xfId="0" applyFont="1" applyFill="1" applyBorder="1" applyAlignment="1">
      <alignment horizontal="center"/>
    </xf>
    <xf numFmtId="170" fontId="6" fillId="33" borderId="62" xfId="0" applyNumberFormat="1" applyFont="1" applyFill="1" applyBorder="1" applyAlignment="1">
      <alignment/>
    </xf>
    <xf numFmtId="170" fontId="6" fillId="0" borderId="62" xfId="0" applyNumberFormat="1" applyFont="1" applyFill="1" applyBorder="1" applyAlignment="1">
      <alignment/>
    </xf>
    <xf numFmtId="164" fontId="6" fillId="33" borderId="62" xfId="0" applyNumberFormat="1" applyFont="1" applyFill="1" applyBorder="1" applyAlignment="1">
      <alignment/>
    </xf>
    <xf numFmtId="0" fontId="5" fillId="33" borderId="47" xfId="0" applyFont="1" applyFill="1" applyBorder="1" applyAlignment="1">
      <alignment/>
    </xf>
    <xf numFmtId="164" fontId="4" fillId="33" borderId="67" xfId="0" applyNumberFormat="1" applyFont="1" applyFill="1" applyBorder="1" applyAlignment="1">
      <alignment/>
    </xf>
    <xf numFmtId="0" fontId="5" fillId="33" borderId="70" xfId="0" applyFont="1" applyFill="1" applyBorder="1" applyAlignment="1">
      <alignment/>
    </xf>
    <xf numFmtId="0" fontId="5" fillId="33" borderId="62" xfId="0" applyFont="1" applyFill="1" applyBorder="1" applyAlignment="1">
      <alignment/>
    </xf>
    <xf numFmtId="0" fontId="5" fillId="33" borderId="44" xfId="0" applyFont="1" applyFill="1" applyBorder="1" applyAlignment="1">
      <alignment horizontal="center"/>
    </xf>
    <xf numFmtId="170" fontId="5" fillId="33" borderId="74" xfId="0" applyNumberFormat="1" applyFont="1" applyFill="1" applyBorder="1" applyAlignment="1">
      <alignment/>
    </xf>
    <xf numFmtId="170" fontId="5" fillId="0" borderId="74" xfId="0" applyNumberFormat="1" applyFont="1" applyFill="1" applyBorder="1" applyAlignment="1">
      <alignment/>
    </xf>
    <xf numFmtId="0" fontId="5" fillId="33" borderId="74" xfId="0" applyFont="1" applyFill="1" applyBorder="1" applyAlignment="1">
      <alignment/>
    </xf>
    <xf numFmtId="164" fontId="5" fillId="33" borderId="74" xfId="0" applyNumberFormat="1" applyFont="1" applyFill="1" applyBorder="1" applyAlignment="1">
      <alignment/>
    </xf>
    <xf numFmtId="170" fontId="5" fillId="33" borderId="29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0" fontId="6" fillId="33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5" fillId="33" borderId="53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0" borderId="2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0" fontId="4" fillId="33" borderId="25" xfId="0" applyFont="1" applyFill="1" applyBorder="1" applyAlignment="1">
      <alignment vertical="top"/>
    </xf>
    <xf numFmtId="0" fontId="4" fillId="33" borderId="28" xfId="0" applyFont="1" applyFill="1" applyBorder="1" applyAlignment="1">
      <alignment vertical="top"/>
    </xf>
    <xf numFmtId="170" fontId="4" fillId="33" borderId="52" xfId="0" applyNumberFormat="1" applyFont="1" applyFill="1" applyBorder="1" applyAlignment="1">
      <alignment/>
    </xf>
    <xf numFmtId="0" fontId="9" fillId="33" borderId="52" xfId="0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0" fontId="4" fillId="33" borderId="42" xfId="0" applyFont="1" applyFill="1" applyBorder="1" applyAlignment="1">
      <alignment vertical="top"/>
    </xf>
    <xf numFmtId="0" fontId="4" fillId="33" borderId="46" xfId="0" applyFont="1" applyFill="1" applyBorder="1" applyAlignment="1">
      <alignment vertical="top"/>
    </xf>
    <xf numFmtId="0" fontId="9" fillId="33" borderId="17" xfId="0" applyFont="1" applyFill="1" applyBorder="1" applyAlignment="1">
      <alignment wrapText="1"/>
    </xf>
    <xf numFmtId="170" fontId="4" fillId="33" borderId="41" xfId="0" applyNumberFormat="1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35" xfId="0" applyFont="1" applyFill="1" applyBorder="1" applyAlignment="1">
      <alignment vertical="top"/>
    </xf>
    <xf numFmtId="0" fontId="4" fillId="33" borderId="43" xfId="0" applyFont="1" applyFill="1" applyBorder="1" applyAlignment="1">
      <alignment vertical="top"/>
    </xf>
    <xf numFmtId="170" fontId="4" fillId="33" borderId="51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/>
    </xf>
    <xf numFmtId="170" fontId="4" fillId="33" borderId="66" xfId="0" applyNumberFormat="1" applyFont="1" applyFill="1" applyBorder="1" applyAlignment="1">
      <alignment/>
    </xf>
    <xf numFmtId="170" fontId="4" fillId="33" borderId="74" xfId="0" applyNumberFormat="1" applyFont="1" applyFill="1" applyBorder="1" applyAlignment="1">
      <alignment/>
    </xf>
    <xf numFmtId="0" fontId="6" fillId="33" borderId="74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170" fontId="9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H11" sqref="H11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310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311</v>
      </c>
      <c r="F6" s="71" t="s">
        <v>257</v>
      </c>
      <c r="G6" s="302" t="s">
        <v>311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69060</v>
      </c>
      <c r="D8" s="6">
        <f>D9+D15+D24+D48+D60+D86+D36+D56</f>
        <v>81663.09035</v>
      </c>
      <c r="E8" s="1">
        <f>E9+E15+E24+E48+E60+E86+E36+E56+E34+E55</f>
        <v>56819.34892000001</v>
      </c>
      <c r="F8" s="1">
        <f>F9+F15+F24+F48+F60+F86+F36+F58+F56</f>
        <v>0</v>
      </c>
      <c r="G8" s="6">
        <f>G9+G15+G24+G48+G60+G86+G36+G58+G56+G14+G34+G57</f>
        <v>45139.28359</v>
      </c>
      <c r="H8" s="97">
        <f>E8/D8*100</f>
        <v>69.57775988696712</v>
      </c>
      <c r="I8" s="98">
        <f>E8-C8</f>
        <v>-12240.651079999989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44956</v>
      </c>
      <c r="E9" s="61">
        <f>E10</f>
        <v>38278.076460000004</v>
      </c>
      <c r="F9" s="101">
        <f>F10</f>
        <v>0</v>
      </c>
      <c r="G9" s="7">
        <f>G10</f>
        <v>27460.63999</v>
      </c>
      <c r="H9" s="97">
        <f aca="true" t="shared" si="0" ref="H9:H76">E9/C9*100</f>
        <v>85.33546562332799</v>
      </c>
      <c r="I9" s="98">
        <f aca="true" t="shared" si="1" ref="I9:I77">E9-C9</f>
        <v>-6577.923539999996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44956</v>
      </c>
      <c r="E10" s="55">
        <f>E11+E12+E13</f>
        <v>38278.076460000004</v>
      </c>
      <c r="F10" s="55">
        <f>F11+F12+F13</f>
        <v>0</v>
      </c>
      <c r="G10" s="8">
        <v>27460.63999</v>
      </c>
      <c r="H10" s="97">
        <f t="shared" si="0"/>
        <v>85.33546562332799</v>
      </c>
      <c r="I10" s="98">
        <f t="shared" si="1"/>
        <v>-6577.923539999996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37999.91392</v>
      </c>
      <c r="F11" s="106"/>
      <c r="G11" s="9">
        <v>27206.98505</v>
      </c>
      <c r="H11" s="97">
        <f t="shared" si="0"/>
        <v>85.2493862478968</v>
      </c>
      <c r="I11" s="98">
        <f t="shared" si="1"/>
        <v>-6575.086080000001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213</v>
      </c>
      <c r="E12" s="54">
        <v>163.68198</v>
      </c>
      <c r="F12" s="108"/>
      <c r="G12" s="10">
        <v>93.48871</v>
      </c>
      <c r="H12" s="97">
        <f t="shared" si="0"/>
        <v>144.85130973451328</v>
      </c>
      <c r="I12" s="98">
        <f t="shared" si="1"/>
        <v>50.68198000000001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114.48056</v>
      </c>
      <c r="F13" s="106"/>
      <c r="G13" s="9">
        <v>160.16623</v>
      </c>
      <c r="H13" s="97">
        <f t="shared" si="0"/>
        <v>68.14319047619047</v>
      </c>
      <c r="I13" s="98">
        <f t="shared" si="1"/>
        <v>-53.51944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15597.98035</v>
      </c>
      <c r="E15" s="1">
        <f>E16+E21+E22+E23</f>
        <v>10182.427080000001</v>
      </c>
      <c r="F15" s="168">
        <f>F16+F21+F22+F23</f>
        <v>0</v>
      </c>
      <c r="G15" s="6">
        <f>G16+G21+G22+G23</f>
        <v>11021.73667</v>
      </c>
      <c r="H15" s="97">
        <f t="shared" si="0"/>
        <v>70.42276146344838</v>
      </c>
      <c r="I15" s="98">
        <f t="shared" si="1"/>
        <v>-4276.572919999999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7037.77695</v>
      </c>
      <c r="F16" s="191">
        <f>F17+F18</f>
        <v>0</v>
      </c>
      <c r="G16" s="10">
        <f>G17+G18+G19</f>
        <v>7769.32369</v>
      </c>
      <c r="H16" s="97">
        <f t="shared" si="0"/>
        <v>65.31579535962877</v>
      </c>
      <c r="I16" s="98">
        <f t="shared" si="1"/>
        <v>-3737.2230499999996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3427.04371</v>
      </c>
      <c r="F17" s="120"/>
      <c r="G17" s="9">
        <v>4542.98253</v>
      </c>
      <c r="H17" s="97">
        <f t="shared" si="0"/>
        <v>54.683958991543</v>
      </c>
      <c r="I17" s="98">
        <f t="shared" si="1"/>
        <v>-2839.95629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3590.33524</v>
      </c>
      <c r="F18" s="130"/>
      <c r="G18" s="8">
        <v>3275.75882</v>
      </c>
      <c r="H18" s="97">
        <f t="shared" si="0"/>
        <v>79.64363886424135</v>
      </c>
      <c r="I18" s="98">
        <f t="shared" si="1"/>
        <v>-917.6647600000001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20.398</v>
      </c>
      <c r="F19" s="130"/>
      <c r="G19" s="9">
        <v>-49.41766</v>
      </c>
      <c r="H19" s="97"/>
      <c r="I19" s="98">
        <f t="shared" si="1"/>
        <v>20.398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706.55202</v>
      </c>
      <c r="F21" s="108"/>
      <c r="G21" s="10">
        <v>1157.75088</v>
      </c>
      <c r="H21" s="97">
        <f t="shared" si="0"/>
        <v>58.44102729528535</v>
      </c>
      <c r="I21" s="98">
        <f t="shared" si="1"/>
        <v>-502.44798000000003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2899.98035</v>
      </c>
      <c r="E22" s="53">
        <v>1948.91833</v>
      </c>
      <c r="F22" s="108"/>
      <c r="G22" s="9">
        <v>1672.68067</v>
      </c>
      <c r="H22" s="97">
        <f t="shared" si="0"/>
        <v>110.67111470755253</v>
      </c>
      <c r="I22" s="98">
        <f t="shared" si="1"/>
        <v>187.91832999999997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489.17978</v>
      </c>
      <c r="F23" s="112"/>
      <c r="G23" s="11">
        <v>421.98143</v>
      </c>
      <c r="H23" s="97">
        <f t="shared" si="0"/>
        <v>68.51257422969188</v>
      </c>
      <c r="I23" s="98">
        <f t="shared" si="1"/>
        <v>-224.82022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2174.3741</v>
      </c>
      <c r="F24" s="115">
        <f>F26+F28+F33</f>
        <v>0</v>
      </c>
      <c r="G24" s="6">
        <f>G26+G28+G33</f>
        <v>902.92835</v>
      </c>
      <c r="H24" s="97">
        <f t="shared" si="0"/>
        <v>144.09371106693175</v>
      </c>
      <c r="I24" s="98">
        <f t="shared" si="1"/>
        <v>665.3741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927.12445</v>
      </c>
      <c r="F26" s="68">
        <f>F27</f>
        <v>0</v>
      </c>
      <c r="G26" s="12">
        <f>G27</f>
        <v>902.92835</v>
      </c>
      <c r="H26" s="97">
        <f t="shared" si="0"/>
        <v>76.68523159636062</v>
      </c>
      <c r="I26" s="98">
        <f t="shared" si="1"/>
        <v>-281.87555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927.12445</v>
      </c>
      <c r="F27" s="112"/>
      <c r="G27" s="11">
        <v>902.92835</v>
      </c>
      <c r="H27" s="97">
        <f t="shared" si="0"/>
        <v>76.68523159636062</v>
      </c>
      <c r="I27" s="98">
        <f t="shared" si="1"/>
        <v>-281.87555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62.65</v>
      </c>
      <c r="F28" s="124"/>
      <c r="G28" s="9"/>
      <c r="H28" s="97"/>
      <c r="I28" s="98">
        <f t="shared" si="1"/>
        <v>62.65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8.96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812.03965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120.6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243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4918</v>
      </c>
      <c r="E36" s="3">
        <f>E38+E39+E43+E46</f>
        <v>3366.3693100000005</v>
      </c>
      <c r="F36" s="138">
        <f>F38+F39+F43</f>
        <v>0</v>
      </c>
      <c r="G36" s="14">
        <f>G38+G39+G43+G46</f>
        <v>3323.25664</v>
      </c>
      <c r="H36" s="97">
        <f t="shared" si="0"/>
        <v>68.98297766393443</v>
      </c>
      <c r="I36" s="98">
        <f t="shared" si="1"/>
        <v>-1513.6306899999995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2975.18168</v>
      </c>
      <c r="F38" s="112"/>
      <c r="G38" s="10">
        <v>2672.7927</v>
      </c>
      <c r="H38" s="97">
        <f t="shared" si="0"/>
        <v>71.86429178743961</v>
      </c>
      <c r="I38" s="98">
        <f t="shared" si="1"/>
        <v>-1164.8183199999999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178.655</v>
      </c>
      <c r="F39" s="55">
        <f>F40</f>
        <v>0</v>
      </c>
      <c r="G39" s="8">
        <f>G40</f>
        <v>412.0592</v>
      </c>
      <c r="H39" s="97">
        <f t="shared" si="0"/>
        <v>33.58176691729323</v>
      </c>
      <c r="I39" s="98">
        <f t="shared" si="1"/>
        <v>-353.345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>
        <v>178.655</v>
      </c>
      <c r="F40" s="144"/>
      <c r="G40" s="9">
        <v>412.0592</v>
      </c>
      <c r="H40" s="97">
        <f t="shared" si="0"/>
        <v>33.58176691729323</v>
      </c>
      <c r="I40" s="98">
        <f t="shared" si="1"/>
        <v>-353.345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110.6032</v>
      </c>
      <c r="F43" s="54">
        <f>F45</f>
        <v>0</v>
      </c>
      <c r="G43" s="10">
        <f>G45</f>
        <v>208.44674</v>
      </c>
      <c r="H43" s="97">
        <f t="shared" si="0"/>
        <v>70.0020253164557</v>
      </c>
      <c r="I43" s="98">
        <f t="shared" si="1"/>
        <v>-47.3968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110.6032</v>
      </c>
      <c r="F45" s="146"/>
      <c r="G45" s="8">
        <v>208.44674</v>
      </c>
      <c r="H45" s="97">
        <f t="shared" si="0"/>
        <v>70.0020253164557</v>
      </c>
      <c r="I45" s="98">
        <f t="shared" si="1"/>
        <v>-47.3968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88</v>
      </c>
      <c r="E46" s="74">
        <f>E47</f>
        <v>101.92943</v>
      </c>
      <c r="F46" s="74">
        <f>F47</f>
        <v>0</v>
      </c>
      <c r="G46" s="303">
        <f>G47</f>
        <v>29.958</v>
      </c>
      <c r="H46" s="97">
        <f t="shared" si="0"/>
        <v>203.85885999999996</v>
      </c>
      <c r="I46" s="98">
        <f t="shared" si="1"/>
        <v>51.929429999999996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101.92943</v>
      </c>
      <c r="F47" s="153"/>
      <c r="G47" s="17">
        <v>29.958</v>
      </c>
      <c r="H47" s="97">
        <f t="shared" si="0"/>
        <v>203.85885999999996</v>
      </c>
      <c r="I47" s="98">
        <f t="shared" si="1"/>
        <v>51.929429999999996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74.46897000000001</v>
      </c>
      <c r="F48" s="156"/>
      <c r="G48" s="14">
        <f>G49+G50+G52+G51+G54+G53</f>
        <v>1079.79315</v>
      </c>
      <c r="H48" s="97">
        <f t="shared" si="0"/>
        <v>3.1145533249686332</v>
      </c>
      <c r="I48" s="98">
        <f t="shared" si="1"/>
        <v>-2316.53103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43.74881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150.45662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885.25563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113" t="s">
        <v>309</v>
      </c>
      <c r="B56" s="114" t="s">
        <v>40</v>
      </c>
      <c r="C56" s="45">
        <f>C57+C58</f>
        <v>0</v>
      </c>
      <c r="D56" s="45">
        <f>D57+D58+D59</f>
        <v>1143</v>
      </c>
      <c r="E56" s="45">
        <f>E57+E58+E59</f>
        <v>1142.94659</v>
      </c>
      <c r="F56" s="45">
        <f>F57+F58</f>
        <v>0</v>
      </c>
      <c r="G56" s="45">
        <f>G57+G58</f>
        <v>0</v>
      </c>
      <c r="H56" s="97">
        <f>E56/D56*100</f>
        <v>99.99532720909886</v>
      </c>
      <c r="I56" s="98">
        <f>E56-D56</f>
        <v>-0.0534099999999853</v>
      </c>
      <c r="J56" s="87"/>
    </row>
    <row r="57" spans="1:9" s="86" customFormat="1" ht="11.25" customHeight="1" thickBot="1">
      <c r="A57" s="346" t="s">
        <v>313</v>
      </c>
      <c r="B57" s="347" t="s">
        <v>106</v>
      </c>
      <c r="C57" s="348"/>
      <c r="D57" s="349">
        <v>256</v>
      </c>
      <c r="E57" s="341">
        <v>256</v>
      </c>
      <c r="F57" s="342"/>
      <c r="G57" s="343"/>
      <c r="H57" s="344">
        <f>E57/D57*100</f>
        <v>100</v>
      </c>
      <c r="I57" s="345">
        <f>E57-D57</f>
        <v>0</v>
      </c>
    </row>
    <row r="58" spans="1:9" s="86" customFormat="1" ht="11.25" customHeight="1" thickBot="1">
      <c r="A58" s="127" t="s">
        <v>314</v>
      </c>
      <c r="B58" s="350" t="s">
        <v>106</v>
      </c>
      <c r="C58" s="351"/>
      <c r="D58" s="352">
        <v>22</v>
      </c>
      <c r="E58" s="351">
        <v>21.07</v>
      </c>
      <c r="F58" s="353"/>
      <c r="G58" s="352"/>
      <c r="H58" s="344">
        <f>E58/D58*100</f>
        <v>95.77272727272728</v>
      </c>
      <c r="I58" s="345">
        <f>E58-D58</f>
        <v>-0.9299999999999997</v>
      </c>
    </row>
    <row r="59" spans="1:9" s="86" customFormat="1" ht="30.75" customHeight="1" thickBot="1">
      <c r="A59" s="127" t="s">
        <v>315</v>
      </c>
      <c r="B59" s="350" t="s">
        <v>300</v>
      </c>
      <c r="C59" s="351"/>
      <c r="D59" s="352">
        <v>865</v>
      </c>
      <c r="E59" s="351">
        <v>865.87659</v>
      </c>
      <c r="F59" s="353"/>
      <c r="G59" s="352"/>
      <c r="H59" s="344">
        <f>E59/D59*100</f>
        <v>100.10133988439307</v>
      </c>
      <c r="I59" s="345">
        <f>E59-D59</f>
        <v>0.8765899999999647</v>
      </c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968.11</v>
      </c>
      <c r="E60" s="45">
        <f>E63+E65+E67+E69+E70+E72+E73+E74+E76+E78+E61+E81+E82+E83</f>
        <v>669.30812</v>
      </c>
      <c r="F60" s="45">
        <f>F63+F65+F67+F69+F70+F72+F73+F74+F76+F78+F61+F81+F82+F83</f>
        <v>0</v>
      </c>
      <c r="G60" s="18">
        <f>G63+G65+G67+G69+G70+G72+G73+G74+G76+G78+G61+G81+G82+G83+G75+G79</f>
        <v>835.10602</v>
      </c>
      <c r="H60" s="97">
        <f t="shared" si="0"/>
        <v>69.35835440414509</v>
      </c>
      <c r="I60" s="98">
        <f t="shared" si="1"/>
        <v>-295.69187999999997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32.92595</v>
      </c>
      <c r="F61" s="108"/>
      <c r="G61" s="10">
        <v>34.65871</v>
      </c>
      <c r="H61" s="97">
        <f t="shared" si="0"/>
        <v>73.16877777777778</v>
      </c>
      <c r="I61" s="98">
        <f t="shared" si="1"/>
        <v>-12.07405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476">
        <v>3.77695</v>
      </c>
      <c r="F62" s="333"/>
      <c r="G62" s="337"/>
      <c r="H62" s="97"/>
      <c r="I62" s="98">
        <f t="shared" si="1"/>
        <v>3.77695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477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66.24039</v>
      </c>
      <c r="F73" s="108"/>
      <c r="G73" s="9">
        <v>274.97704</v>
      </c>
      <c r="H73" s="97">
        <f t="shared" si="0"/>
        <v>47.31456428571429</v>
      </c>
      <c r="I73" s="98">
        <f t="shared" si="1"/>
        <v>-73.75961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9.76</v>
      </c>
      <c r="F76" s="112"/>
      <c r="G76" s="8">
        <v>2.5</v>
      </c>
      <c r="H76" s="97">
        <f t="shared" si="0"/>
        <v>69.71428571428572</v>
      </c>
      <c r="I76" s="98">
        <f t="shared" si="1"/>
        <v>-4.24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3.11</v>
      </c>
      <c r="E78" s="54">
        <f>E79+E80</f>
        <v>5.346</v>
      </c>
      <c r="F78" s="54">
        <f>F79+F80</f>
        <v>0</v>
      </c>
      <c r="G78" s="10">
        <v>4.5</v>
      </c>
      <c r="H78" s="97"/>
      <c r="I78" s="98">
        <f aca="true" t="shared" si="2" ref="I78:I144">E78-C78</f>
        <v>5.346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>
        <v>3.11</v>
      </c>
      <c r="E80" s="53">
        <v>5.346</v>
      </c>
      <c r="F80" s="106"/>
      <c r="G80" s="9"/>
      <c r="H80" s="97"/>
      <c r="I80" s="98">
        <f t="shared" si="2"/>
        <v>5.346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/>
      <c r="I81" s="98">
        <f t="shared" si="2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34.89038</v>
      </c>
      <c r="F82" s="106"/>
      <c r="G82" s="9">
        <v>36.259</v>
      </c>
      <c r="H82" s="97">
        <f aca="true" t="shared" si="3" ref="H82:H146">E82/C82*100</f>
        <v>120.3116551724138</v>
      </c>
      <c r="I82" s="98">
        <f t="shared" si="2"/>
        <v>5.89038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f>E85</f>
        <v>488.1454</v>
      </c>
      <c r="F83" s="9">
        <f>F85</f>
        <v>0</v>
      </c>
      <c r="G83" s="9">
        <f>G85</f>
        <v>413.07027</v>
      </c>
      <c r="H83" s="97">
        <f t="shared" si="3"/>
        <v>94.41883945841393</v>
      </c>
      <c r="I83" s="98">
        <f t="shared" si="2"/>
        <v>-28.854600000000005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488.1454</v>
      </c>
      <c r="F85" s="112"/>
      <c r="G85" s="11">
        <v>413.07027</v>
      </c>
      <c r="H85" s="97">
        <f t="shared" si="3"/>
        <v>94.41883945841393</v>
      </c>
      <c r="I85" s="98">
        <f t="shared" si="2"/>
        <v>-28.854600000000005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8940</v>
      </c>
      <c r="E86" s="45">
        <f>E87+E88+E89</f>
        <v>931.37829</v>
      </c>
      <c r="F86" s="167">
        <f>F87+F88+F89</f>
        <v>0</v>
      </c>
      <c r="G86" s="18">
        <f>G87+G88+G89</f>
        <v>515.82277</v>
      </c>
      <c r="H86" s="97"/>
      <c r="I86" s="98">
        <f t="shared" si="2"/>
        <v>931.37829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21.71659</v>
      </c>
      <c r="F87" s="108"/>
      <c r="G87" s="10">
        <v>178.39177</v>
      </c>
      <c r="H87" s="97"/>
      <c r="I87" s="98">
        <f t="shared" si="2"/>
        <v>21.71659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8940</v>
      </c>
      <c r="E89" s="47">
        <v>909.6617</v>
      </c>
      <c r="F89" s="124"/>
      <c r="G89" s="11">
        <v>337.431</v>
      </c>
      <c r="H89" s="97"/>
      <c r="I89" s="98">
        <f t="shared" si="2"/>
        <v>909.6617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361515.746</v>
      </c>
      <c r="E90" s="1">
        <f>E91+E167+E165+E164</f>
        <v>289323.9553399999</v>
      </c>
      <c r="F90" s="225">
        <f>F91+F167+F165+F164+F166</f>
        <v>0</v>
      </c>
      <c r="G90" s="6">
        <f>G91+G167+G165+G164+G166</f>
        <v>251375.9727</v>
      </c>
      <c r="H90" s="97">
        <f t="shared" si="3"/>
        <v>85.64048189179971</v>
      </c>
      <c r="I90" s="98">
        <f t="shared" si="2"/>
        <v>-48511.550660000066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361515.746</v>
      </c>
      <c r="E91" s="3">
        <f>E92+E95+E115+E146</f>
        <v>289315.77395999996</v>
      </c>
      <c r="F91" s="43">
        <f>F92+F95+F115+F146</f>
        <v>0</v>
      </c>
      <c r="G91" s="14">
        <f>G92+G95+G115+G146</f>
        <v>251374.92834</v>
      </c>
      <c r="H91" s="97">
        <f t="shared" si="3"/>
        <v>85.63806018660453</v>
      </c>
      <c r="I91" s="98">
        <f t="shared" si="2"/>
        <v>-48519.73204000003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130593.4</v>
      </c>
      <c r="E92" s="1">
        <f>E93+E94</f>
        <v>114931.1</v>
      </c>
      <c r="F92" s="281">
        <f>F93+F94</f>
        <v>0</v>
      </c>
      <c r="G92" s="6">
        <v>89398.34308</v>
      </c>
      <c r="H92" s="97">
        <f t="shared" si="3"/>
        <v>98.4720822794788</v>
      </c>
      <c r="I92" s="98">
        <f t="shared" si="2"/>
        <v>-1783.2999999999884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127611</v>
      </c>
      <c r="E93" s="54">
        <v>113556</v>
      </c>
      <c r="G93" s="10">
        <v>88165</v>
      </c>
      <c r="H93" s="97">
        <f t="shared" si="3"/>
        <v>98.50280182508978</v>
      </c>
      <c r="I93" s="98">
        <f t="shared" si="2"/>
        <v>-1726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2982.4</v>
      </c>
      <c r="E94" s="55">
        <v>1375.1</v>
      </c>
      <c r="G94" s="8">
        <v>1233.34308</v>
      </c>
      <c r="H94" s="97">
        <f t="shared" si="3"/>
        <v>95.9997207483943</v>
      </c>
      <c r="I94" s="98">
        <f t="shared" si="2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19544.366159999998</v>
      </c>
      <c r="F95" s="225">
        <f>F98+F101+F107</f>
        <v>0</v>
      </c>
      <c r="G95" s="6">
        <f>G98+G101+G107+G96+G97+G99+G100+G102+G103</f>
        <v>15586.449999999999</v>
      </c>
      <c r="H95" s="97">
        <f t="shared" si="3"/>
        <v>114.22106340950265</v>
      </c>
      <c r="I95" s="98">
        <f t="shared" si="2"/>
        <v>2433.3661599999978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>
        <v>1763.3</v>
      </c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>
        <v>777.6</v>
      </c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>
        <v>600</v>
      </c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>
        <v>203.3</v>
      </c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7472.026159999999</v>
      </c>
      <c r="F107" s="43">
        <f>F108+F109+F110+F111</f>
        <v>0</v>
      </c>
      <c r="G107" s="14">
        <f>G108+G109+G110+G111+G112+G114</f>
        <v>4009.25</v>
      </c>
      <c r="H107" s="239">
        <f t="shared" si="3"/>
        <v>87.35840155261711</v>
      </c>
      <c r="I107" s="240">
        <f t="shared" si="2"/>
        <v>-1081.2738399999998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614.74616</v>
      </c>
      <c r="F108" s="124"/>
      <c r="G108" s="11"/>
      <c r="H108" s="97"/>
      <c r="I108" s="98">
        <f t="shared" si="2"/>
        <v>614.74616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1411</v>
      </c>
      <c r="F109" s="176"/>
      <c r="G109" s="11">
        <v>1458</v>
      </c>
      <c r="H109" s="97">
        <f t="shared" si="3"/>
        <v>64.84375</v>
      </c>
      <c r="I109" s="98">
        <f t="shared" si="2"/>
        <v>-765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2654.3</v>
      </c>
      <c r="F110" s="176"/>
      <c r="G110" s="11">
        <v>1545</v>
      </c>
      <c r="H110" s="97">
        <f t="shared" si="3"/>
        <v>100</v>
      </c>
      <c r="I110" s="98">
        <f t="shared" si="2"/>
        <v>0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2791.98</v>
      </c>
      <c r="F111" s="282"/>
      <c r="G111" s="305">
        <v>1006.25</v>
      </c>
      <c r="H111" s="97">
        <f t="shared" si="3"/>
        <v>74.99274778404512</v>
      </c>
      <c r="I111" s="98">
        <f t="shared" si="2"/>
        <v>-931.02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128083.80544</v>
      </c>
      <c r="F115" s="43">
        <f>F116+F133+F136+F137+F138+F139+F140+F141+F144+F135+F134</f>
        <v>0</v>
      </c>
      <c r="G115" s="14">
        <f>G116+G133+G136+G137+G138+G139+G140+G141+G144+G135+G134+G143+G142</f>
        <v>126877.64482000002</v>
      </c>
      <c r="H115" s="97">
        <f t="shared" si="3"/>
        <v>76.97348702733595</v>
      </c>
      <c r="I115" s="98">
        <f t="shared" si="2"/>
        <v>-38316.09456</v>
      </c>
    </row>
    <row r="116" spans="1:9" ht="11.25" customHeight="1" thickBot="1">
      <c r="A116" s="168" t="s">
        <v>83</v>
      </c>
      <c r="B116" s="339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93640.64880000001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96058.28131</v>
      </c>
      <c r="H116" s="97">
        <f t="shared" si="3"/>
        <v>75.25417298535352</v>
      </c>
      <c r="I116" s="98">
        <f t="shared" si="2"/>
        <v>-30791.85119999999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2531.52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67319</v>
      </c>
      <c r="F120" s="179"/>
      <c r="G120" s="9">
        <v>67127</v>
      </c>
      <c r="H120" s="97">
        <f t="shared" si="3"/>
        <v>74.9999721475467</v>
      </c>
      <c r="I120" s="98">
        <f t="shared" si="2"/>
        <v>-22439.699999999997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11560</v>
      </c>
      <c r="F121" s="179"/>
      <c r="G121" s="9">
        <v>12124</v>
      </c>
      <c r="H121" s="97">
        <f t="shared" si="3"/>
        <v>75.00259524551024</v>
      </c>
      <c r="I121" s="98">
        <f t="shared" si="2"/>
        <v>-3852.7999999999993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365.48521</v>
      </c>
      <c r="H123" s="97">
        <f t="shared" si="3"/>
        <v>63.57520422873619</v>
      </c>
      <c r="I123" s="98">
        <f t="shared" si="2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>
        <v>80.3</v>
      </c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9347.341</v>
      </c>
      <c r="F131" s="124"/>
      <c r="G131" s="315">
        <v>9386.762</v>
      </c>
      <c r="H131" s="97">
        <f t="shared" si="3"/>
        <v>70.60138523822472</v>
      </c>
      <c r="I131" s="98">
        <f t="shared" si="2"/>
        <v>-3892.259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830</v>
      </c>
      <c r="F133" s="124"/>
      <c r="G133" s="11">
        <v>1250</v>
      </c>
      <c r="H133" s="97">
        <f t="shared" si="3"/>
        <v>57.11533168180567</v>
      </c>
      <c r="I133" s="98">
        <f t="shared" si="2"/>
        <v>-623.2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268.41109</v>
      </c>
      <c r="F137" s="285"/>
      <c r="G137" s="9">
        <v>111.85395</v>
      </c>
      <c r="H137" s="97">
        <f t="shared" si="3"/>
        <v>172.3899100834939</v>
      </c>
      <c r="I137" s="98">
        <f t="shared" si="2"/>
        <v>112.71109000000001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1003.51126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502.25667</v>
      </c>
      <c r="F140" s="179"/>
      <c r="G140" s="12">
        <v>449.49518</v>
      </c>
      <c r="H140" s="190">
        <f t="shared" si="3"/>
        <v>75.56140664961636</v>
      </c>
      <c r="I140" s="98">
        <f t="shared" si="2"/>
        <v>-162.44333000000006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856.6402</v>
      </c>
      <c r="F141" s="285"/>
      <c r="G141" s="9">
        <v>848.1708</v>
      </c>
      <c r="H141" s="97">
        <f t="shared" si="3"/>
        <v>70.47056597564989</v>
      </c>
      <c r="I141" s="98">
        <f t="shared" si="2"/>
        <v>-358.95979999999986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29617</v>
      </c>
      <c r="F144" s="43">
        <f>F145</f>
        <v>0</v>
      </c>
      <c r="G144" s="316">
        <f>G145</f>
        <v>21016</v>
      </c>
      <c r="H144" s="97">
        <f t="shared" si="3"/>
        <v>82.4090820557055</v>
      </c>
      <c r="I144" s="98">
        <f t="shared" si="2"/>
        <v>-6322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29617</v>
      </c>
      <c r="G145" s="8">
        <v>21016</v>
      </c>
      <c r="H145" s="97">
        <f t="shared" si="3"/>
        <v>82.4090820557055</v>
      </c>
      <c r="I145" s="98">
        <f aca="true" t="shared" si="4" ref="I145:I168">E145-C145</f>
        <v>-6322</v>
      </c>
    </row>
    <row r="146" spans="1:9" ht="11.25" customHeight="1" thickBot="1">
      <c r="A146" s="168" t="s">
        <v>88</v>
      </c>
      <c r="B146" s="339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26756.50236</v>
      </c>
      <c r="F146" s="281">
        <f>F157+F158+F148+F152+F150+F149+F151+F155+F156</f>
        <v>0</v>
      </c>
      <c r="G146" s="6">
        <f>G147+G151+G153+G157+G158+G152+G155+G156+G154</f>
        <v>19512.49044</v>
      </c>
      <c r="H146" s="97">
        <f t="shared" si="3"/>
        <v>71.14160012843323</v>
      </c>
      <c r="I146" s="98">
        <f t="shared" si="4"/>
        <v>-10853.70364</v>
      </c>
    </row>
    <row r="147" spans="1:9" ht="11.25" customHeight="1" thickBot="1">
      <c r="A147" s="168" t="s">
        <v>89</v>
      </c>
      <c r="B147" s="339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26756.50236</v>
      </c>
      <c r="F157" s="132"/>
      <c r="G157" s="6">
        <v>19512.49044</v>
      </c>
      <c r="H157" s="97">
        <f>E157/C157*100</f>
        <v>71.14160012843323</v>
      </c>
      <c r="I157" s="98">
        <f t="shared" si="4"/>
        <v>-10853.70364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39" t="s">
        <v>92</v>
      </c>
      <c r="C168" s="208">
        <f>C8+C90</f>
        <v>406895.506</v>
      </c>
      <c r="D168" s="261">
        <f>D8+D90</f>
        <v>443178.83635</v>
      </c>
      <c r="E168" s="1">
        <f>E90+E8</f>
        <v>346143.30425999995</v>
      </c>
      <c r="F168" s="225">
        <f>F90+F8</f>
        <v>0</v>
      </c>
      <c r="G168" s="6">
        <f>G8+G90</f>
        <v>296515.25629</v>
      </c>
      <c r="H168" s="97">
        <f>E168/C168*100</f>
        <v>85.06933577683701</v>
      </c>
      <c r="I168" s="98">
        <f t="shared" si="4"/>
        <v>-60752.20174000005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312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6">
      <selection activeCell="A35" sqref="A35:G47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316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317</v>
      </c>
      <c r="F6" s="71" t="s">
        <v>257</v>
      </c>
      <c r="G6" s="302" t="s">
        <v>311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C9+C15+C24+C48+C60+C86+C36+C57</f>
        <v>69060</v>
      </c>
      <c r="D8" s="6">
        <f>D9+D15+D24+D48+D60+D86+D36+D56</f>
        <v>81716.05735</v>
      </c>
      <c r="E8" s="1">
        <f>E9+E15+E24+E48+E60+E86+E36+E57+E34+E55</f>
        <v>71943.02952</v>
      </c>
      <c r="F8" s="1" t="e">
        <f>F9+F15+F24+F48+F60+F86+F36+#REF!+F57</f>
        <v>#REF!</v>
      </c>
      <c r="G8" s="6">
        <f>G9+G15+G24+G48+G60+G86+G36+G57+G14+G34</f>
        <v>45139.28359</v>
      </c>
      <c r="H8" s="97">
        <f>E8/D8*100</f>
        <v>88.04026020474664</v>
      </c>
      <c r="I8" s="98">
        <f>E8-D8</f>
        <v>-9773.027830000006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44956</v>
      </c>
      <c r="E9" s="61">
        <f>E10</f>
        <v>43170.847200000004</v>
      </c>
      <c r="F9" s="101">
        <f>F10</f>
        <v>0</v>
      </c>
      <c r="G9" s="7">
        <f>G10</f>
        <v>27460.63999</v>
      </c>
      <c r="H9" s="97">
        <f aca="true" t="shared" si="0" ref="H9:H72">E9/D9*100</f>
        <v>96.02911113088354</v>
      </c>
      <c r="I9" s="98">
        <f aca="true" t="shared" si="1" ref="I9:I72">E9-D9</f>
        <v>-1785.1527999999962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44956</v>
      </c>
      <c r="E10" s="55">
        <f>E11+E12+E13</f>
        <v>43170.847200000004</v>
      </c>
      <c r="F10" s="55">
        <f>F11+F12+F13</f>
        <v>0</v>
      </c>
      <c r="G10" s="8">
        <v>27460.63999</v>
      </c>
      <c r="H10" s="97">
        <f t="shared" si="0"/>
        <v>96.02911113088354</v>
      </c>
      <c r="I10" s="98">
        <f t="shared" si="1"/>
        <v>-1785.1527999999962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43056.36664</v>
      </c>
      <c r="F11" s="106"/>
      <c r="G11" s="9">
        <v>27206.98505</v>
      </c>
      <c r="H11" s="97">
        <f t="shared" si="0"/>
        <v>96.59308275939428</v>
      </c>
      <c r="I11" s="98">
        <f>E11-D11</f>
        <v>-1518.6333599999998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213</v>
      </c>
      <c r="E12" s="54"/>
      <c r="F12" s="108"/>
      <c r="G12" s="10">
        <v>93.48871</v>
      </c>
      <c r="H12" s="97">
        <f t="shared" si="0"/>
        <v>0</v>
      </c>
      <c r="I12" s="98">
        <f t="shared" si="1"/>
        <v>-213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114.48056</v>
      </c>
      <c r="F13" s="106"/>
      <c r="G13" s="9">
        <v>160.16623</v>
      </c>
      <c r="H13" s="97">
        <f t="shared" si="0"/>
        <v>68.14319047619047</v>
      </c>
      <c r="I13" s="98">
        <f t="shared" si="1"/>
        <v>-53.51944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15650.94735</v>
      </c>
      <c r="E15" s="1">
        <f>E16+E21+E22+E23</f>
        <v>11412.55604</v>
      </c>
      <c r="F15" s="168">
        <f>F16+F21+F22+F23</f>
        <v>0</v>
      </c>
      <c r="G15" s="6">
        <f>G16+G21+G22+G23</f>
        <v>11021.73667</v>
      </c>
      <c r="H15" s="97">
        <f t="shared" si="0"/>
        <v>72.91926670496403</v>
      </c>
      <c r="I15" s="98">
        <f t="shared" si="1"/>
        <v>-4238.391310000001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10827.967</v>
      </c>
      <c r="E16" s="54">
        <f>E17+E18+E19</f>
        <v>8214.365909999999</v>
      </c>
      <c r="F16" s="191">
        <f>F17+F18</f>
        <v>0</v>
      </c>
      <c r="G16" s="10">
        <f>G17+G18+G19</f>
        <v>7769.32369</v>
      </c>
      <c r="H16" s="97">
        <f t="shared" si="0"/>
        <v>75.86249487092081</v>
      </c>
      <c r="I16" s="98">
        <f t="shared" si="1"/>
        <v>-2613.601090000002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4279.40853</v>
      </c>
      <c r="F17" s="120"/>
      <c r="G17" s="9">
        <v>4542.98253</v>
      </c>
      <c r="H17" s="97">
        <f t="shared" si="0"/>
        <v>68.28480181905218</v>
      </c>
      <c r="I17" s="98">
        <f t="shared" si="1"/>
        <v>-1987.5914700000003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4560.967</v>
      </c>
      <c r="E18" s="68">
        <v>3914.55938</v>
      </c>
      <c r="F18" s="130"/>
      <c r="G18" s="8">
        <v>3275.75882</v>
      </c>
      <c r="H18" s="97">
        <f t="shared" si="0"/>
        <v>85.82739975974394</v>
      </c>
      <c r="I18" s="98">
        <f t="shared" si="1"/>
        <v>-646.4076199999995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20.398</v>
      </c>
      <c r="F19" s="130"/>
      <c r="G19" s="9">
        <v>-49.41766</v>
      </c>
      <c r="H19" s="97" t="e">
        <f t="shared" si="0"/>
        <v>#DIV/0!</v>
      </c>
      <c r="I19" s="98">
        <f t="shared" si="1"/>
        <v>20.398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 t="e">
        <f t="shared" si="0"/>
        <v>#DIV/0!</v>
      </c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741.69202</v>
      </c>
      <c r="F21" s="108"/>
      <c r="G21" s="10">
        <v>1157.75088</v>
      </c>
      <c r="H21" s="97">
        <f t="shared" si="0"/>
        <v>61.34756162117452</v>
      </c>
      <c r="I21" s="98">
        <f t="shared" si="1"/>
        <v>-467.30798000000004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2899.98035</v>
      </c>
      <c r="E22" s="53">
        <v>1948.91833</v>
      </c>
      <c r="F22" s="108"/>
      <c r="G22" s="9">
        <v>1672.68067</v>
      </c>
      <c r="H22" s="97">
        <f t="shared" si="0"/>
        <v>67.20453571349199</v>
      </c>
      <c r="I22" s="98">
        <f t="shared" si="1"/>
        <v>-951.0620199999998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507.57978</v>
      </c>
      <c r="F23" s="112"/>
      <c r="G23" s="11">
        <v>421.98143</v>
      </c>
      <c r="H23" s="97">
        <f t="shared" si="0"/>
        <v>71.08960504201681</v>
      </c>
      <c r="I23" s="98">
        <f t="shared" si="1"/>
        <v>-206.42021999999997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2279.10368</v>
      </c>
      <c r="F24" s="115">
        <f>F26+F28+F33</f>
        <v>0</v>
      </c>
      <c r="G24" s="6">
        <f>G26+G28+G33</f>
        <v>902.92835</v>
      </c>
      <c r="H24" s="97">
        <f t="shared" si="0"/>
        <v>87.89447281141535</v>
      </c>
      <c r="I24" s="98">
        <f t="shared" si="1"/>
        <v>-313.89631999999983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964.02903</v>
      </c>
      <c r="F26" s="68">
        <f>F27</f>
        <v>0</v>
      </c>
      <c r="G26" s="12">
        <f>G27</f>
        <v>902.92835</v>
      </c>
      <c r="H26" s="97">
        <f t="shared" si="0"/>
        <v>79.73771960297768</v>
      </c>
      <c r="I26" s="98">
        <f t="shared" si="1"/>
        <v>-244.97096999999997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964.02903</v>
      </c>
      <c r="F27" s="112"/>
      <c r="G27" s="11">
        <v>902.92835</v>
      </c>
      <c r="H27" s="97">
        <f t="shared" si="0"/>
        <v>79.73771960297768</v>
      </c>
      <c r="I27" s="98">
        <f t="shared" si="1"/>
        <v>-244.97096999999997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62.65</v>
      </c>
      <c r="F28" s="124"/>
      <c r="G28" s="9"/>
      <c r="H28" s="97" t="e">
        <f t="shared" si="0"/>
        <v>#DIV/0!</v>
      </c>
      <c r="I28" s="98">
        <f t="shared" si="1"/>
        <v>62.65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8.96</v>
      </c>
      <c r="F29" s="124"/>
      <c r="G29" s="11"/>
      <c r="H29" s="97">
        <f t="shared" si="0"/>
        <v>32</v>
      </c>
      <c r="I29" s="98">
        <f t="shared" si="1"/>
        <v>-19.04</v>
      </c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872.86465</v>
      </c>
      <c r="F30" s="124"/>
      <c r="G30" s="11"/>
      <c r="H30" s="97">
        <f t="shared" si="0"/>
        <v>120.22929063360881</v>
      </c>
      <c r="I30" s="98">
        <f t="shared" si="1"/>
        <v>146.86464999999998</v>
      </c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120.6</v>
      </c>
      <c r="F31" s="124"/>
      <c r="G31" s="11"/>
      <c r="H31" s="97">
        <f t="shared" si="0"/>
        <v>40.199999999999996</v>
      </c>
      <c r="I31" s="98">
        <f t="shared" si="1"/>
        <v>-179.4</v>
      </c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250</v>
      </c>
      <c r="F32" s="124"/>
      <c r="G32" s="11"/>
      <c r="H32" s="97">
        <f t="shared" si="0"/>
        <v>75.75757575757575</v>
      </c>
      <c r="I32" s="98">
        <f t="shared" si="1"/>
        <v>-80</v>
      </c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 t="e">
        <f t="shared" si="0"/>
        <v>#DIV/0!</v>
      </c>
      <c r="I33" s="98">
        <f t="shared" si="1"/>
        <v>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 t="e">
        <f t="shared" si="0"/>
        <v>#DIV/0!</v>
      </c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4918</v>
      </c>
      <c r="E36" s="3">
        <f>E38+E39+E43+E46</f>
        <v>4710.16368</v>
      </c>
      <c r="F36" s="138">
        <f>F38+F39+F43</f>
        <v>0</v>
      </c>
      <c r="G36" s="14">
        <f>G38+G39+G43+G46</f>
        <v>3323.25664</v>
      </c>
      <c r="H36" s="97">
        <f t="shared" si="0"/>
        <v>95.773966653111</v>
      </c>
      <c r="I36" s="98">
        <f t="shared" si="1"/>
        <v>-207.83632000000034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4318.97605</v>
      </c>
      <c r="F38" s="112"/>
      <c r="G38" s="10">
        <v>2672.7927</v>
      </c>
      <c r="H38" s="97">
        <f t="shared" si="0"/>
        <v>104.32309299516909</v>
      </c>
      <c r="I38" s="98">
        <f t="shared" si="1"/>
        <v>178.9760500000002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178.655</v>
      </c>
      <c r="F39" s="55">
        <f>F40</f>
        <v>0</v>
      </c>
      <c r="G39" s="8">
        <f>G40</f>
        <v>412.0592</v>
      </c>
      <c r="H39" s="97">
        <f t="shared" si="0"/>
        <v>33.58176691729323</v>
      </c>
      <c r="I39" s="98">
        <f t="shared" si="1"/>
        <v>-353.345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>
        <v>178.655</v>
      </c>
      <c r="F40" s="144"/>
      <c r="G40" s="9">
        <v>412.0592</v>
      </c>
      <c r="H40" s="97">
        <f t="shared" si="0"/>
        <v>33.58176691729323</v>
      </c>
      <c r="I40" s="98">
        <f t="shared" si="1"/>
        <v>-353.345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110.6032</v>
      </c>
      <c r="F43" s="54">
        <f>F45</f>
        <v>0</v>
      </c>
      <c r="G43" s="10">
        <f>G45</f>
        <v>208.44674</v>
      </c>
      <c r="H43" s="97">
        <f t="shared" si="0"/>
        <v>70.0020253164557</v>
      </c>
      <c r="I43" s="98">
        <f t="shared" si="1"/>
        <v>-47.3968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110.6032</v>
      </c>
      <c r="F45" s="146"/>
      <c r="G45" s="8">
        <v>208.44674</v>
      </c>
      <c r="H45" s="97">
        <f t="shared" si="0"/>
        <v>70.0020253164557</v>
      </c>
      <c r="I45" s="98">
        <f t="shared" si="1"/>
        <v>-47.3968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88</v>
      </c>
      <c r="E46" s="74">
        <f>E47</f>
        <v>101.92943</v>
      </c>
      <c r="F46" s="74">
        <f>F47</f>
        <v>0</v>
      </c>
      <c r="G46" s="303">
        <f>G47</f>
        <v>29.958</v>
      </c>
      <c r="H46" s="97">
        <f t="shared" si="0"/>
        <v>115.82889772727272</v>
      </c>
      <c r="I46" s="98">
        <f t="shared" si="1"/>
        <v>13.929429999999996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101.92943</v>
      </c>
      <c r="F47" s="153"/>
      <c r="G47" s="17">
        <v>29.958</v>
      </c>
      <c r="H47" s="97" t="e">
        <f t="shared" si="0"/>
        <v>#DIV/0!</v>
      </c>
      <c r="I47" s="98">
        <f t="shared" si="1"/>
        <v>101.92943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448.89556000000005</v>
      </c>
      <c r="F48" s="156"/>
      <c r="G48" s="14">
        <f>G49+G50+G52+G51+G54+G53</f>
        <v>1079.79315</v>
      </c>
      <c r="H48" s="97">
        <f t="shared" si="0"/>
        <v>17.624482135846094</v>
      </c>
      <c r="I48" s="98">
        <f t="shared" si="1"/>
        <v>-2098.10444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>
        <v>100</v>
      </c>
      <c r="E49" s="55">
        <v>79.26291</v>
      </c>
      <c r="F49" s="146"/>
      <c r="G49" s="8">
        <v>43.74881</v>
      </c>
      <c r="H49" s="97">
        <f t="shared" si="0"/>
        <v>79.26291</v>
      </c>
      <c r="I49" s="98">
        <f t="shared" si="1"/>
        <v>-20.737089999999995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-57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150.45662</v>
      </c>
      <c r="H52" s="97" t="e">
        <f t="shared" si="0"/>
        <v>#DIV/0!</v>
      </c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 t="e">
        <f t="shared" si="0"/>
        <v>#DIV/0!</v>
      </c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346.14719</v>
      </c>
      <c r="F54" s="159"/>
      <c r="G54" s="11">
        <v>885.25563</v>
      </c>
      <c r="H54" s="97">
        <f t="shared" si="0"/>
        <v>15.95148341013825</v>
      </c>
      <c r="I54" s="98">
        <f t="shared" si="1"/>
        <v>-1823.8528099999999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 t="e">
        <f t="shared" si="0"/>
        <v>#DIV/0!</v>
      </c>
      <c r="I55" s="98">
        <f t="shared" si="1"/>
        <v>0</v>
      </c>
    </row>
    <row r="56" spans="1:9" s="86" customFormat="1" ht="11.25" customHeight="1" thickBot="1">
      <c r="A56" s="113" t="s">
        <v>309</v>
      </c>
      <c r="B56" s="114" t="s">
        <v>40</v>
      </c>
      <c r="C56" s="45">
        <f>C57+C58</f>
        <v>0</v>
      </c>
      <c r="D56" s="45">
        <f>D57+D58+D59</f>
        <v>1143</v>
      </c>
      <c r="E56" s="45">
        <f>E57+E58+E59</f>
        <v>1142.94659</v>
      </c>
      <c r="F56" s="45">
        <f>F57+F58</f>
        <v>0</v>
      </c>
      <c r="G56" s="45">
        <f>G57+G58</f>
        <v>0</v>
      </c>
      <c r="H56" s="97">
        <f>E56/D56*100</f>
        <v>99.99532720909886</v>
      </c>
      <c r="I56" s="98">
        <f>E56-D56</f>
        <v>-0.0534099999999853</v>
      </c>
    </row>
    <row r="57" spans="1:10" s="147" customFormat="1" ht="34.5" customHeight="1" thickBot="1">
      <c r="A57" s="346" t="s">
        <v>313</v>
      </c>
      <c r="B57" s="347" t="s">
        <v>106</v>
      </c>
      <c r="C57" s="348"/>
      <c r="D57" s="349">
        <v>256</v>
      </c>
      <c r="E57" s="341">
        <v>256</v>
      </c>
      <c r="F57" s="342"/>
      <c r="G57" s="343"/>
      <c r="H57" s="344">
        <f t="shared" si="0"/>
        <v>100</v>
      </c>
      <c r="I57" s="345">
        <f t="shared" si="1"/>
        <v>0</v>
      </c>
      <c r="J57" s="87"/>
    </row>
    <row r="58" spans="1:9" s="86" customFormat="1" ht="30.75" customHeight="1" thickBot="1">
      <c r="A58" s="127" t="s">
        <v>314</v>
      </c>
      <c r="B58" s="350" t="s">
        <v>106</v>
      </c>
      <c r="C58" s="351"/>
      <c r="D58" s="352">
        <v>22</v>
      </c>
      <c r="E58" s="351">
        <v>21.07</v>
      </c>
      <c r="F58" s="353"/>
      <c r="G58" s="352"/>
      <c r="H58" s="344">
        <f t="shared" si="0"/>
        <v>95.77272727272728</v>
      </c>
      <c r="I58" s="345">
        <f t="shared" si="1"/>
        <v>-0.9299999999999997</v>
      </c>
    </row>
    <row r="59" spans="1:9" s="86" customFormat="1" ht="30.75" customHeight="1" thickBot="1">
      <c r="A59" s="127" t="s">
        <v>315</v>
      </c>
      <c r="B59" s="350" t="s">
        <v>300</v>
      </c>
      <c r="C59" s="351"/>
      <c r="D59" s="352">
        <v>865</v>
      </c>
      <c r="E59" s="351">
        <v>865.87659</v>
      </c>
      <c r="F59" s="353"/>
      <c r="G59" s="352"/>
      <c r="H59" s="344">
        <f>E59/D59*100</f>
        <v>100.10133988439307</v>
      </c>
      <c r="I59" s="345">
        <f>E59-D59</f>
        <v>0.8765899999999647</v>
      </c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968.11</v>
      </c>
      <c r="E60" s="45">
        <f>E63+E65+E67+E69+E70+E72+E73+E74+E76+E78+E61+E81+E82+E83</f>
        <v>734.08507</v>
      </c>
      <c r="F60" s="45">
        <f>F63+F65+F67+F69+F70+F72+F73+F74+F76+F78+F61+F81+F82+F83</f>
        <v>0</v>
      </c>
      <c r="G60" s="18">
        <f>G63+G65+G67+G69+G70+G72+G73+G74+G76+G78+G61+G81+G82+G83+G75+G79</f>
        <v>835.10602</v>
      </c>
      <c r="H60" s="97">
        <f t="shared" si="0"/>
        <v>75.8266178430137</v>
      </c>
      <c r="I60" s="98">
        <f t="shared" si="1"/>
        <v>-234.02493000000004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32.92595</v>
      </c>
      <c r="F61" s="108"/>
      <c r="G61" s="10">
        <v>34.65871</v>
      </c>
      <c r="H61" s="97">
        <f t="shared" si="0"/>
        <v>73.16877777777778</v>
      </c>
      <c r="I61" s="98">
        <f t="shared" si="1"/>
        <v>-12.07405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354"/>
      <c r="F62" s="333"/>
      <c r="G62" s="337"/>
      <c r="H62" s="97" t="e">
        <f t="shared" si="0"/>
        <v>#DIV/0!</v>
      </c>
      <c r="I62" s="98">
        <f t="shared" si="1"/>
        <v>0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355">
        <v>3.77695</v>
      </c>
      <c r="F63" s="336"/>
      <c r="G63" s="338">
        <v>15.15</v>
      </c>
      <c r="H63" s="97">
        <f t="shared" si="0"/>
        <v>377.695</v>
      </c>
      <c r="I63" s="98">
        <f t="shared" si="1"/>
        <v>2.77695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 t="e">
        <f t="shared" si="0"/>
        <v>#DIV/0!</v>
      </c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 t="e">
        <f t="shared" si="0"/>
        <v>#DIV/0!</v>
      </c>
      <c r="I69" s="98">
        <f t="shared" si="1"/>
        <v>0</v>
      </c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 t="e">
        <f t="shared" si="0"/>
        <v>#DIV/0!</v>
      </c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 t="e">
        <f t="shared" si="0"/>
        <v>#DIV/0!</v>
      </c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116.24039</v>
      </c>
      <c r="F73" s="108"/>
      <c r="G73" s="9">
        <v>274.97704</v>
      </c>
      <c r="H73" s="97">
        <f aca="true" t="shared" si="2" ref="H73:H136">E73/D73*100</f>
        <v>83.02885</v>
      </c>
      <c r="I73" s="98">
        <f aca="true" t="shared" si="3" ref="I73:I136">E73-D73</f>
        <v>-23.759609999999995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 t="e">
        <f t="shared" si="2"/>
        <v>#DIV/0!</v>
      </c>
      <c r="I74" s="98">
        <f t="shared" si="3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 t="e">
        <f t="shared" si="2"/>
        <v>#DIV/0!</v>
      </c>
      <c r="I75" s="98">
        <f t="shared" si="3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9.76</v>
      </c>
      <c r="F76" s="112"/>
      <c r="G76" s="8">
        <v>2.5</v>
      </c>
      <c r="H76" s="97">
        <f t="shared" si="2"/>
        <v>69.71428571428572</v>
      </c>
      <c r="I76" s="98">
        <f t="shared" si="3"/>
        <v>-4.24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 t="e">
        <f t="shared" si="2"/>
        <v>#DIV/0!</v>
      </c>
      <c r="I77" s="98">
        <f t="shared" si="3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3.11</v>
      </c>
      <c r="E78" s="54">
        <f>E79+E80</f>
        <v>5.346</v>
      </c>
      <c r="F78" s="54">
        <f>F79+F80</f>
        <v>0</v>
      </c>
      <c r="G78" s="10">
        <v>4.5</v>
      </c>
      <c r="H78" s="97">
        <f t="shared" si="2"/>
        <v>171.89710610932477</v>
      </c>
      <c r="I78" s="98">
        <f t="shared" si="3"/>
        <v>2.236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 t="e">
        <f t="shared" si="2"/>
        <v>#DIV/0!</v>
      </c>
      <c r="I79" s="98">
        <f t="shared" si="3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>
        <v>3.11</v>
      </c>
      <c r="E80" s="53">
        <v>5.346</v>
      </c>
      <c r="F80" s="106"/>
      <c r="G80" s="9"/>
      <c r="H80" s="97">
        <f t="shared" si="2"/>
        <v>171.89710610932477</v>
      </c>
      <c r="I80" s="98">
        <f t="shared" si="3"/>
        <v>2.236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 t="e">
        <f t="shared" si="2"/>
        <v>#DIV/0!</v>
      </c>
      <c r="I81" s="98">
        <f t="shared" si="3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45.89038</v>
      </c>
      <c r="F82" s="106"/>
      <c r="G82" s="9">
        <v>36.259</v>
      </c>
      <c r="H82" s="97">
        <f t="shared" si="2"/>
        <v>158.2426896551724</v>
      </c>
      <c r="I82" s="98">
        <f t="shared" si="3"/>
        <v>16.89038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f>E85</f>
        <v>488.1454</v>
      </c>
      <c r="F83" s="9">
        <f>F85</f>
        <v>0</v>
      </c>
      <c r="G83" s="9">
        <f>G85</f>
        <v>413.07027</v>
      </c>
      <c r="H83" s="97">
        <f t="shared" si="2"/>
        <v>94.41883945841393</v>
      </c>
      <c r="I83" s="98">
        <f t="shared" si="3"/>
        <v>-28.854600000000005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 t="e">
        <f t="shared" si="2"/>
        <v>#DIV/0!</v>
      </c>
      <c r="I84" s="98">
        <f t="shared" si="3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488.1454</v>
      </c>
      <c r="F85" s="112"/>
      <c r="G85" s="11">
        <v>413.07027</v>
      </c>
      <c r="H85" s="97">
        <f t="shared" si="2"/>
        <v>94.41883945841393</v>
      </c>
      <c r="I85" s="98">
        <f t="shared" si="3"/>
        <v>-28.854600000000005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8940</v>
      </c>
      <c r="E86" s="45">
        <f>E87+E88+E89</f>
        <v>8931.37829</v>
      </c>
      <c r="F86" s="167">
        <f>F87+F88+F89</f>
        <v>0</v>
      </c>
      <c r="G86" s="18">
        <f>G87+G88+G89</f>
        <v>515.82277</v>
      </c>
      <c r="H86" s="97">
        <f t="shared" si="2"/>
        <v>99.90356029082774</v>
      </c>
      <c r="I86" s="98">
        <f t="shared" si="3"/>
        <v>-8.621709999999439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21.71659</v>
      </c>
      <c r="F87" s="108"/>
      <c r="G87" s="10">
        <v>178.39177</v>
      </c>
      <c r="H87" s="97" t="e">
        <f t="shared" si="2"/>
        <v>#DIV/0!</v>
      </c>
      <c r="I87" s="98">
        <f t="shared" si="3"/>
        <v>21.71659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 t="e">
        <f t="shared" si="2"/>
        <v>#DIV/0!</v>
      </c>
      <c r="I88" s="98">
        <f t="shared" si="3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8940</v>
      </c>
      <c r="E89" s="47">
        <v>8909.6617</v>
      </c>
      <c r="F89" s="124"/>
      <c r="G89" s="11">
        <v>337.431</v>
      </c>
      <c r="H89" s="97">
        <f t="shared" si="2"/>
        <v>99.66064541387026</v>
      </c>
      <c r="I89" s="98">
        <f t="shared" si="3"/>
        <v>-30.338299999999435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360211.746</v>
      </c>
      <c r="E90" s="1">
        <f>E91+E167+E165+E164</f>
        <v>286162.95534</v>
      </c>
      <c r="F90" s="225">
        <f>F91+F167+F165+F164+F166</f>
        <v>0</v>
      </c>
      <c r="G90" s="6">
        <f>G91+G167+G165+G164+G166</f>
        <v>251375.9727</v>
      </c>
      <c r="H90" s="97">
        <f t="shared" si="2"/>
        <v>79.44298277824622</v>
      </c>
      <c r="I90" s="98">
        <f t="shared" si="3"/>
        <v>-74048.79066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360211.746</v>
      </c>
      <c r="E91" s="3">
        <f>E92+E95+E115+E146</f>
        <v>286154.77396</v>
      </c>
      <c r="F91" s="43">
        <f>F92+F95+F115+F146</f>
        <v>0</v>
      </c>
      <c r="G91" s="14">
        <f>G92+G95+G115+G146</f>
        <v>251374.92834</v>
      </c>
      <c r="H91" s="97">
        <f t="shared" si="2"/>
        <v>79.44071150861362</v>
      </c>
      <c r="I91" s="98">
        <f t="shared" si="3"/>
        <v>-74056.97203999996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114931.1</v>
      </c>
      <c r="F92" s="281">
        <f>F93+F94</f>
        <v>0</v>
      </c>
      <c r="G92" s="6">
        <v>89398.34308</v>
      </c>
      <c r="H92" s="97">
        <f t="shared" si="2"/>
        <v>88.89444919691793</v>
      </c>
      <c r="I92" s="98">
        <f t="shared" si="3"/>
        <v>-14358.299999999988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113556</v>
      </c>
      <c r="G93" s="10">
        <v>88165</v>
      </c>
      <c r="H93" s="97">
        <f t="shared" si="2"/>
        <v>88.81484783781882</v>
      </c>
      <c r="I93" s="98">
        <f t="shared" si="3"/>
        <v>-14301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>
        <v>1375.1</v>
      </c>
      <c r="G94" s="8">
        <v>1233.34308</v>
      </c>
      <c r="H94" s="97">
        <f t="shared" si="2"/>
        <v>95.9997207483943</v>
      </c>
      <c r="I94" s="98">
        <f t="shared" si="3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19544.366159999998</v>
      </c>
      <c r="F95" s="225">
        <f>F98+F101+F107</f>
        <v>0</v>
      </c>
      <c r="G95" s="6">
        <f>G98+G101+G107+G96+G97+G99+G100+G102+G103</f>
        <v>15586.449999999999</v>
      </c>
      <c r="H95" s="97">
        <f t="shared" si="2"/>
        <v>73.10612218637971</v>
      </c>
      <c r="I95" s="98">
        <f t="shared" si="3"/>
        <v>-7189.87384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 t="e">
        <f t="shared" si="2"/>
        <v>#DIV/0!</v>
      </c>
      <c r="I96" s="98">
        <f t="shared" si="3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2"/>
        <v>#DIV/0!</v>
      </c>
      <c r="I97" s="98">
        <f t="shared" si="3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 t="e">
        <f t="shared" si="2"/>
        <v>#DIV/0!</v>
      </c>
      <c r="I98" s="98">
        <f t="shared" si="3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>
        <v>1763.3</v>
      </c>
      <c r="H99" s="97" t="e">
        <f t="shared" si="2"/>
        <v>#DIV/0!</v>
      </c>
      <c r="I99" s="98">
        <f t="shared" si="3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>
        <v>777.6</v>
      </c>
      <c r="H100" s="97" t="e">
        <f t="shared" si="2"/>
        <v>#DIV/0!</v>
      </c>
      <c r="I100" s="98">
        <f t="shared" si="3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97">
        <f t="shared" si="2"/>
        <v>100</v>
      </c>
      <c r="I101" s="98">
        <f t="shared" si="3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>
        <v>600</v>
      </c>
      <c r="H102" s="97" t="e">
        <f t="shared" si="2"/>
        <v>#DIV/0!</v>
      </c>
      <c r="I102" s="98">
        <f t="shared" si="3"/>
        <v>0</v>
      </c>
      <c r="J102" s="87"/>
    </row>
    <row r="103" spans="1:10" s="86" customFormat="1" ht="11.25" customHeight="1" thickBo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>
        <v>203.3</v>
      </c>
      <c r="H103" s="97">
        <f t="shared" si="2"/>
        <v>0</v>
      </c>
      <c r="I103" s="98">
        <f t="shared" si="3"/>
        <v>-138.6</v>
      </c>
      <c r="J103" s="87"/>
    </row>
    <row r="104" spans="1:10" s="86" customFormat="1" ht="11.25" customHeight="1" thickBo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97">
        <f t="shared" si="2"/>
        <v>100</v>
      </c>
      <c r="I104" s="98">
        <f t="shared" si="3"/>
        <v>0</v>
      </c>
      <c r="J104" s="87"/>
    </row>
    <row r="105" spans="1:10" s="86" customFormat="1" ht="11.25" customHeight="1" thickBo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97">
        <f t="shared" si="2"/>
        <v>100</v>
      </c>
      <c r="I105" s="98">
        <f t="shared" si="3"/>
        <v>0</v>
      </c>
      <c r="J105" s="87"/>
    </row>
    <row r="106" spans="1:10" s="86" customFormat="1" ht="24" customHeight="1" thickBo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97">
        <f t="shared" si="2"/>
        <v>0</v>
      </c>
      <c r="I106" s="98">
        <f t="shared" si="3"/>
        <v>-5000</v>
      </c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7472.026159999999</v>
      </c>
      <c r="F107" s="43">
        <f>F108+F109+F110+F111</f>
        <v>0</v>
      </c>
      <c r="G107" s="14">
        <f>G108+G109+G110+G111+G112+G114</f>
        <v>4009.25</v>
      </c>
      <c r="H107" s="97">
        <f t="shared" si="2"/>
        <v>78.46047231526887</v>
      </c>
      <c r="I107" s="98">
        <f t="shared" si="3"/>
        <v>-2051.27384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614.74616</v>
      </c>
      <c r="F108" s="124"/>
      <c r="G108" s="11"/>
      <c r="H108" s="97">
        <f t="shared" si="2"/>
        <v>63.37589278350516</v>
      </c>
      <c r="I108" s="98">
        <f t="shared" si="3"/>
        <v>-355.25383999999997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1411</v>
      </c>
      <c r="F109" s="176"/>
      <c r="G109" s="11">
        <v>1458</v>
      </c>
      <c r="H109" s="97">
        <f t="shared" si="2"/>
        <v>64.84375</v>
      </c>
      <c r="I109" s="98">
        <f t="shared" si="3"/>
        <v>-765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2654.3</v>
      </c>
      <c r="F110" s="176"/>
      <c r="G110" s="11">
        <v>1545</v>
      </c>
      <c r="H110" s="97">
        <f t="shared" si="2"/>
        <v>100</v>
      </c>
      <c r="I110" s="98">
        <f t="shared" si="3"/>
        <v>0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2791.98</v>
      </c>
      <c r="F111" s="282"/>
      <c r="G111" s="305">
        <v>1006.25</v>
      </c>
      <c r="H111" s="97">
        <f t="shared" si="2"/>
        <v>74.99274778404512</v>
      </c>
      <c r="I111" s="98">
        <f t="shared" si="3"/>
        <v>-931.02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 t="e">
        <f t="shared" si="2"/>
        <v>#DIV/0!</v>
      </c>
      <c r="I112" s="98">
        <f t="shared" si="3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 t="e">
        <f t="shared" si="2"/>
        <v>#DIV/0!</v>
      </c>
      <c r="I113" s="98">
        <f t="shared" si="3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 t="e">
        <f t="shared" si="2"/>
        <v>#DIV/0!</v>
      </c>
      <c r="I114" s="98">
        <f t="shared" si="3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124922.80544</v>
      </c>
      <c r="F115" s="43">
        <f>F116+F133+F136+F137+F138+F139+F140+F141+F144+F135+F134</f>
        <v>0</v>
      </c>
      <c r="G115" s="14">
        <f>G116+G133+G136+G137+G138+G139+G140+G141+G144+G135+G134+G143+G142</f>
        <v>126877.64482000002</v>
      </c>
      <c r="H115" s="97">
        <f t="shared" si="2"/>
        <v>75.01433985921015</v>
      </c>
      <c r="I115" s="98">
        <f t="shared" si="3"/>
        <v>-41609.09456</v>
      </c>
    </row>
    <row r="116" spans="1:9" ht="11.25" customHeight="1" thickBot="1">
      <c r="A116" s="168" t="s">
        <v>83</v>
      </c>
      <c r="B116" s="34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93640.64880000001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96058.28131</v>
      </c>
      <c r="H116" s="97">
        <f t="shared" si="2"/>
        <v>75.2541729853535</v>
      </c>
      <c r="I116" s="98">
        <f t="shared" si="3"/>
        <v>-30791.851200000005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2"/>
        <v>95.98300042498937</v>
      </c>
      <c r="I117" s="98">
        <f t="shared" si="3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2"/>
        <v>0</v>
      </c>
      <c r="I118" s="98">
        <f t="shared" si="3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2531.52</v>
      </c>
      <c r="H119" s="97" t="e">
        <f t="shared" si="2"/>
        <v>#DIV/0!</v>
      </c>
      <c r="I119" s="98">
        <f t="shared" si="3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67319</v>
      </c>
      <c r="F120" s="179"/>
      <c r="G120" s="9">
        <v>67127</v>
      </c>
      <c r="H120" s="97">
        <f t="shared" si="2"/>
        <v>74.9999721475467</v>
      </c>
      <c r="I120" s="98">
        <f t="shared" si="3"/>
        <v>-22439.699999999997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11560</v>
      </c>
      <c r="F121" s="179"/>
      <c r="G121" s="9">
        <v>12124</v>
      </c>
      <c r="H121" s="97">
        <f t="shared" si="2"/>
        <v>75.00259524551024</v>
      </c>
      <c r="I121" s="98">
        <f t="shared" si="3"/>
        <v>-3852.7999999999993</v>
      </c>
    </row>
    <row r="122" spans="3:9" ht="1.5" customHeight="1" hidden="1">
      <c r="C122" s="151"/>
      <c r="D122" s="272"/>
      <c r="E122" s="55"/>
      <c r="H122" s="97" t="e">
        <f t="shared" si="2"/>
        <v>#DIV/0!</v>
      </c>
      <c r="I122" s="98">
        <f t="shared" si="3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365.48521</v>
      </c>
      <c r="H123" s="97">
        <f t="shared" si="2"/>
        <v>63.57520422873619</v>
      </c>
      <c r="I123" s="98">
        <f t="shared" si="3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>
        <v>80.3</v>
      </c>
      <c r="H124" s="97">
        <f t="shared" si="2"/>
        <v>59.800664451827245</v>
      </c>
      <c r="I124" s="98">
        <f t="shared" si="3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 t="e">
        <f t="shared" si="2"/>
        <v>#DIV/0!</v>
      </c>
      <c r="I125" s="98">
        <f t="shared" si="3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 t="e">
        <f t="shared" si="2"/>
        <v>#DIV/0!</v>
      </c>
      <c r="I126" s="98">
        <f t="shared" si="3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2"/>
        <v>82.21073998892786</v>
      </c>
      <c r="I127" s="98">
        <f t="shared" si="3"/>
        <v>-192.79999999999995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 t="e">
        <f t="shared" si="2"/>
        <v>#DIV/0!</v>
      </c>
      <c r="I128" s="98">
        <f t="shared" si="3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 t="e">
        <f t="shared" si="2"/>
        <v>#DIV/0!</v>
      </c>
      <c r="I129" s="98">
        <f t="shared" si="3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 t="e">
        <f t="shared" si="2"/>
        <v>#DIV/0!</v>
      </c>
      <c r="I130" s="98">
        <f t="shared" si="3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9347.341</v>
      </c>
      <c r="F131" s="124"/>
      <c r="G131" s="315">
        <v>9386.762</v>
      </c>
      <c r="H131" s="97">
        <f t="shared" si="2"/>
        <v>70.60138523822472</v>
      </c>
      <c r="I131" s="98">
        <f t="shared" si="3"/>
        <v>-3892.259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2"/>
        <v>14.944061745605385</v>
      </c>
      <c r="I132" s="98">
        <f t="shared" si="3"/>
        <v>-2501.5802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830</v>
      </c>
      <c r="F133" s="124"/>
      <c r="G133" s="11">
        <v>1250</v>
      </c>
      <c r="H133" s="97">
        <f t="shared" si="2"/>
        <v>57.11533168180567</v>
      </c>
      <c r="I133" s="98">
        <f t="shared" si="3"/>
        <v>-623.2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 t="e">
        <f t="shared" si="2"/>
        <v>#DIV/0!</v>
      </c>
      <c r="I134" s="98">
        <f t="shared" si="3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2"/>
        <v>100</v>
      </c>
      <c r="I135" s="98">
        <f t="shared" si="3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2"/>
        <v>87.5000395788807</v>
      </c>
      <c r="I136" s="98">
        <f t="shared" si="3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268.41109</v>
      </c>
      <c r="F137" s="285"/>
      <c r="G137" s="9">
        <v>111.85395</v>
      </c>
      <c r="H137" s="97">
        <f aca="true" t="shared" si="4" ref="H137:H168">E137/D137*100</f>
        <v>93.29547792839764</v>
      </c>
      <c r="I137" s="98">
        <f aca="true" t="shared" si="5" ref="I137:I168">E137-D137</f>
        <v>-19.288909999999987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 t="e">
        <f t="shared" si="4"/>
        <v>#DIV/0!</v>
      </c>
      <c r="I138" s="98">
        <f t="shared" si="5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1003.51126</v>
      </c>
      <c r="H139" s="97" t="e">
        <f t="shared" si="4"/>
        <v>#DIV/0!</v>
      </c>
      <c r="I139" s="98">
        <f t="shared" si="5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502.25667</v>
      </c>
      <c r="F140" s="179"/>
      <c r="G140" s="12">
        <v>449.49518</v>
      </c>
      <c r="H140" s="97">
        <f t="shared" si="4"/>
        <v>75.56140664961636</v>
      </c>
      <c r="I140" s="98">
        <f t="shared" si="5"/>
        <v>-162.44333000000006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856.6402</v>
      </c>
      <c r="F141" s="285"/>
      <c r="G141" s="9">
        <v>848.1708</v>
      </c>
      <c r="H141" s="97">
        <f t="shared" si="4"/>
        <v>70.47056597564989</v>
      </c>
      <c r="I141" s="98">
        <f t="shared" si="5"/>
        <v>-358.95979999999986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4"/>
        <v>85.53567441860466</v>
      </c>
      <c r="I142" s="98">
        <f t="shared" si="5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 t="e">
        <f t="shared" si="4"/>
        <v>#DIV/0!</v>
      </c>
      <c r="I143" s="98">
        <f t="shared" si="5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26456</v>
      </c>
      <c r="F144" s="43">
        <f>F145</f>
        <v>0</v>
      </c>
      <c r="G144" s="316">
        <f>G145</f>
        <v>21016</v>
      </c>
      <c r="H144" s="97">
        <f t="shared" si="4"/>
        <v>73.61362308355825</v>
      </c>
      <c r="I144" s="98">
        <f t="shared" si="5"/>
        <v>-9483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26456</v>
      </c>
      <c r="G145" s="8">
        <v>21016</v>
      </c>
      <c r="H145" s="97">
        <f t="shared" si="4"/>
        <v>73.61362308355825</v>
      </c>
      <c r="I145" s="98">
        <f t="shared" si="5"/>
        <v>-9483</v>
      </c>
    </row>
    <row r="146" spans="1:9" ht="11.25" customHeight="1" thickBot="1">
      <c r="A146" s="168" t="s">
        <v>88</v>
      </c>
      <c r="B146" s="340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26756.50236</v>
      </c>
      <c r="F146" s="281">
        <f>F157+F158+F148+F152+F150+F149+F151+F155+F156</f>
        <v>0</v>
      </c>
      <c r="G146" s="6">
        <f>G147+G151+G153+G157+G158+G152+G155+G156+G154</f>
        <v>19512.49044</v>
      </c>
      <c r="H146" s="97">
        <f t="shared" si="4"/>
        <v>71.0546951012537</v>
      </c>
      <c r="I146" s="98">
        <f t="shared" si="5"/>
        <v>-10899.70364</v>
      </c>
    </row>
    <row r="147" spans="1:9" ht="11.25" customHeight="1" thickBot="1">
      <c r="A147" s="168" t="s">
        <v>89</v>
      </c>
      <c r="B147" s="340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 t="e">
        <f t="shared" si="4"/>
        <v>#DIV/0!</v>
      </c>
      <c r="I147" s="98">
        <f t="shared" si="5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 t="e">
        <f t="shared" si="4"/>
        <v>#DIV/0!</v>
      </c>
      <c r="I148" s="98">
        <f t="shared" si="5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 t="e">
        <f t="shared" si="4"/>
        <v>#DIV/0!</v>
      </c>
      <c r="I149" s="98">
        <f t="shared" si="5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 t="e">
        <f t="shared" si="4"/>
        <v>#DIV/0!</v>
      </c>
      <c r="I150" s="98">
        <f t="shared" si="5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 t="e">
        <f t="shared" si="4"/>
        <v>#DIV/0!</v>
      </c>
      <c r="I151" s="98">
        <f t="shared" si="5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 t="e">
        <f t="shared" si="4"/>
        <v>#DIV/0!</v>
      </c>
      <c r="I152" s="98">
        <f t="shared" si="5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 t="e">
        <f t="shared" si="4"/>
        <v>#DIV/0!</v>
      </c>
      <c r="I153" s="98">
        <f t="shared" si="5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 t="e">
        <f t="shared" si="4"/>
        <v>#DIV/0!</v>
      </c>
      <c r="I154" s="98">
        <f t="shared" si="5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 t="e">
        <f t="shared" si="4"/>
        <v>#DIV/0!</v>
      </c>
      <c r="I155" s="98">
        <f t="shared" si="5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 t="e">
        <f t="shared" si="4"/>
        <v>#DIV/0!</v>
      </c>
      <c r="I156" s="98">
        <f t="shared" si="5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26756.50236</v>
      </c>
      <c r="F157" s="132"/>
      <c r="G157" s="6">
        <v>19512.49044</v>
      </c>
      <c r="H157" s="97">
        <f t="shared" si="4"/>
        <v>71.0546951012537</v>
      </c>
      <c r="I157" s="98">
        <f t="shared" si="5"/>
        <v>-10899.70364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 t="e">
        <f t="shared" si="4"/>
        <v>#DIV/0!</v>
      </c>
      <c r="I158" s="98">
        <f t="shared" si="5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 t="e">
        <f t="shared" si="4"/>
        <v>#DIV/0!</v>
      </c>
      <c r="I159" s="98">
        <f t="shared" si="5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 t="e">
        <f t="shared" si="4"/>
        <v>#DIV/0!</v>
      </c>
      <c r="I160" s="98">
        <f t="shared" si="5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 t="e">
        <f t="shared" si="4"/>
        <v>#DIV/0!</v>
      </c>
      <c r="I161" s="98">
        <f t="shared" si="5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 t="e">
        <f t="shared" si="4"/>
        <v>#DIV/0!</v>
      </c>
      <c r="I162" s="98">
        <f t="shared" si="5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 t="e">
        <f t="shared" si="4"/>
        <v>#DIV/0!</v>
      </c>
      <c r="I163" s="98">
        <f t="shared" si="5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 t="e">
        <f t="shared" si="4"/>
        <v>#DIV/0!</v>
      </c>
      <c r="I164" s="98">
        <f t="shared" si="5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 t="e">
        <f t="shared" si="4"/>
        <v>#DIV/0!</v>
      </c>
      <c r="I165" s="98">
        <f t="shared" si="5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 t="e">
        <f t="shared" si="4"/>
        <v>#DIV/0!</v>
      </c>
      <c r="I166" s="98">
        <f t="shared" si="5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 t="e">
        <f t="shared" si="4"/>
        <v>#DIV/0!</v>
      </c>
      <c r="I167" s="98">
        <f t="shared" si="5"/>
        <v>-0.00128</v>
      </c>
    </row>
    <row r="168" spans="1:9" ht="11.25" customHeight="1" thickBot="1">
      <c r="A168" s="168"/>
      <c r="B168" s="340" t="s">
        <v>92</v>
      </c>
      <c r="C168" s="208">
        <f>C8+C90</f>
        <v>406895.506</v>
      </c>
      <c r="D168" s="261">
        <f>D8+D90</f>
        <v>441927.80335</v>
      </c>
      <c r="E168" s="1">
        <f>E90+E8</f>
        <v>358105.98485999997</v>
      </c>
      <c r="F168" s="225" t="e">
        <f>F90+F8</f>
        <v>#REF!</v>
      </c>
      <c r="G168" s="6">
        <f>G8+G90</f>
        <v>296515.25629</v>
      </c>
      <c r="H168" s="97">
        <f t="shared" si="4"/>
        <v>81.03268953557682</v>
      </c>
      <c r="I168" s="98">
        <f t="shared" si="5"/>
        <v>-83821.81849000003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312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1"/>
  <sheetViews>
    <sheetView zoomScale="110" zoomScaleNormal="110" zoomScalePageLayoutView="0" workbookViewId="0" topLeftCell="A1">
      <selection activeCell="H18" sqref="H18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5.25390625" style="40" customWidth="1"/>
    <col min="4" max="4" width="14.75390625" style="38" customWidth="1"/>
    <col min="5" max="5" width="11.75390625" style="2" customWidth="1"/>
    <col min="6" max="6" width="11.00390625" style="40" hidden="1" customWidth="1"/>
    <col min="7" max="7" width="12.0039062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318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317</v>
      </c>
      <c r="F6" s="71" t="s">
        <v>257</v>
      </c>
      <c r="G6" s="302" t="s">
        <v>317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69060</v>
      </c>
      <c r="D8" s="6">
        <f>D9+D15+D24+D48+D60+D86+D36+D56</f>
        <v>88926.37435</v>
      </c>
      <c r="E8" s="1">
        <f>E9+E15+E24+E48+E60+E86+E36+E56+E34+E55</f>
        <v>73550.42389</v>
      </c>
      <c r="F8" s="1">
        <f>F9+F15+F24+F48+F60+F86+F36+F58+F56</f>
        <v>0</v>
      </c>
      <c r="G8" s="6">
        <f>G9+G15+G24+G48+G60+G86+G36+G58+G56+G14+G34+G57</f>
        <v>45139.28359</v>
      </c>
      <c r="H8" s="97">
        <f>E8/D8*100</f>
        <v>82.70934739846392</v>
      </c>
      <c r="I8" s="98">
        <f>E8-C8</f>
        <v>4490.4238900000055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49956</v>
      </c>
      <c r="E9" s="61">
        <f>E10</f>
        <v>43171.319659999994</v>
      </c>
      <c r="F9" s="101">
        <f>F10</f>
        <v>0</v>
      </c>
      <c r="G9" s="7">
        <f>G10</f>
        <v>27460.63999</v>
      </c>
      <c r="H9" s="97">
        <f aca="true" t="shared" si="0" ref="H9:H76">E9/C9*100</f>
        <v>96.24424750312109</v>
      </c>
      <c r="I9" s="98">
        <f aca="true" t="shared" si="1" ref="I9:I77">E9-C9</f>
        <v>-1684.6803400000063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49956</v>
      </c>
      <c r="E10" s="55">
        <f>E11+E12+E13</f>
        <v>43171.319659999994</v>
      </c>
      <c r="F10" s="55">
        <f>F11+F12+F13</f>
        <v>0</v>
      </c>
      <c r="G10" s="8">
        <v>27460.63999</v>
      </c>
      <c r="H10" s="97">
        <f t="shared" si="0"/>
        <v>96.24424750312109</v>
      </c>
      <c r="I10" s="98">
        <f t="shared" si="1"/>
        <v>-1684.6803400000063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49575</v>
      </c>
      <c r="E11" s="53">
        <v>42856.50928</v>
      </c>
      <c r="F11" s="106"/>
      <c r="G11" s="9">
        <v>27206.98505</v>
      </c>
      <c r="H11" s="97">
        <f t="shared" si="0"/>
        <v>96.14472076275939</v>
      </c>
      <c r="I11" s="98">
        <f t="shared" si="1"/>
        <v>-1718.4907200000016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213</v>
      </c>
      <c r="E12" s="54">
        <v>185.41364</v>
      </c>
      <c r="F12" s="108"/>
      <c r="G12" s="10">
        <v>93.48871</v>
      </c>
      <c r="H12" s="97">
        <f t="shared" si="0"/>
        <v>164.08286725663717</v>
      </c>
      <c r="I12" s="98">
        <f t="shared" si="1"/>
        <v>72.41363999999999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129.39674</v>
      </c>
      <c r="F13" s="106"/>
      <c r="G13" s="9">
        <v>160.16623</v>
      </c>
      <c r="H13" s="97">
        <f t="shared" si="0"/>
        <v>77.02186904761903</v>
      </c>
      <c r="I13" s="98">
        <f t="shared" si="1"/>
        <v>-38.603260000000006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15618.378349999999</v>
      </c>
      <c r="E15" s="1">
        <f>E16+E21+E22+E23</f>
        <v>11649.7904</v>
      </c>
      <c r="F15" s="168">
        <f>F16+F21+F22+F23</f>
        <v>0</v>
      </c>
      <c r="G15" s="6">
        <f>G16+G21+G22+G23</f>
        <v>11021.73667</v>
      </c>
      <c r="H15" s="97">
        <f t="shared" si="0"/>
        <v>80.5712040943357</v>
      </c>
      <c r="I15" s="98">
        <f t="shared" si="1"/>
        <v>-2809.2096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10795.398</v>
      </c>
      <c r="E16" s="54">
        <f>E17+E18+E19</f>
        <v>8289.750199999999</v>
      </c>
      <c r="F16" s="191">
        <f>F17+F18</f>
        <v>0</v>
      </c>
      <c r="G16" s="10">
        <f>G17+G18+G19</f>
        <v>7769.32369</v>
      </c>
      <c r="H16" s="97">
        <f t="shared" si="0"/>
        <v>76.9350366589327</v>
      </c>
      <c r="I16" s="98">
        <f t="shared" si="1"/>
        <v>-2485.2498000000014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4235.64773</v>
      </c>
      <c r="F17" s="120"/>
      <c r="G17" s="9">
        <v>4542.98253</v>
      </c>
      <c r="H17" s="97">
        <f t="shared" si="0"/>
        <v>67.58652832296154</v>
      </c>
      <c r="I17" s="98">
        <f t="shared" si="1"/>
        <v>-2031.3522700000003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4048.70447</v>
      </c>
      <c r="F18" s="130"/>
      <c r="G18" s="8">
        <v>3275.75882</v>
      </c>
      <c r="H18" s="97">
        <f t="shared" si="0"/>
        <v>89.81154547471164</v>
      </c>
      <c r="I18" s="98">
        <f t="shared" si="1"/>
        <v>-459.29552999999987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20.398</v>
      </c>
      <c r="E19" s="68">
        <v>5.398</v>
      </c>
      <c r="F19" s="130"/>
      <c r="G19" s="9">
        <v>-49.41766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875.32157</v>
      </c>
      <c r="F21" s="108"/>
      <c r="G21" s="10">
        <v>1157.75088</v>
      </c>
      <c r="H21" s="97">
        <f t="shared" si="0"/>
        <v>72.40046071133168</v>
      </c>
      <c r="I21" s="98">
        <f t="shared" si="1"/>
        <v>-333.67843000000005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2899.98035</v>
      </c>
      <c r="E22" s="53">
        <v>1951.12058</v>
      </c>
      <c r="F22" s="108"/>
      <c r="G22" s="9">
        <v>1672.68067</v>
      </c>
      <c r="H22" s="97">
        <f t="shared" si="0"/>
        <v>110.79617149346963</v>
      </c>
      <c r="I22" s="98">
        <f t="shared" si="1"/>
        <v>190.12058000000002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533.59805</v>
      </c>
      <c r="F23" s="112"/>
      <c r="G23" s="11">
        <v>421.98143</v>
      </c>
      <c r="H23" s="97">
        <f t="shared" si="0"/>
        <v>74.73362044817927</v>
      </c>
      <c r="I23" s="98">
        <f t="shared" si="1"/>
        <v>-180.40195000000006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2802.65</v>
      </c>
      <c r="E24" s="1">
        <f>E26+E28+E33+E29+E30+E31+E32</f>
        <v>2481.6636500000004</v>
      </c>
      <c r="F24" s="115">
        <f>F26+F28+F33</f>
        <v>0</v>
      </c>
      <c r="G24" s="6">
        <f>G26+G28+G33</f>
        <v>902.92835</v>
      </c>
      <c r="H24" s="97">
        <f t="shared" si="0"/>
        <v>164.45749834327373</v>
      </c>
      <c r="I24" s="98">
        <f t="shared" si="1"/>
        <v>972.6636500000004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1065.8002</v>
      </c>
      <c r="F26" s="68">
        <f>F27</f>
        <v>0</v>
      </c>
      <c r="G26" s="12">
        <f>G27</f>
        <v>902.92835</v>
      </c>
      <c r="H26" s="97">
        <f t="shared" si="0"/>
        <v>88.1555169561621</v>
      </c>
      <c r="I26" s="98">
        <f t="shared" si="1"/>
        <v>-143.1998000000001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1065.8002</v>
      </c>
      <c r="F27" s="112"/>
      <c r="G27" s="11">
        <v>902.92835</v>
      </c>
      <c r="H27" s="97">
        <f t="shared" si="0"/>
        <v>88.1555169561621</v>
      </c>
      <c r="I27" s="98">
        <f t="shared" si="1"/>
        <v>-143.1998000000001</v>
      </c>
    </row>
    <row r="28" spans="1:9" ht="11.25" customHeight="1" thickBot="1">
      <c r="A28" s="130" t="s">
        <v>275</v>
      </c>
      <c r="B28" s="129" t="s">
        <v>276</v>
      </c>
      <c r="C28" s="47"/>
      <c r="D28" s="11">
        <v>62.65</v>
      </c>
      <c r="E28" s="53">
        <v>72.15</v>
      </c>
      <c r="F28" s="124"/>
      <c r="G28" s="9"/>
      <c r="H28" s="97"/>
      <c r="I28" s="98">
        <f t="shared" si="1"/>
        <v>72.15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9.52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1023</v>
      </c>
      <c r="E30" s="47">
        <v>915.39345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150</v>
      </c>
      <c r="E31" s="47">
        <v>130.8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288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6932</v>
      </c>
      <c r="E36" s="3">
        <f>E38+E39+E43+E46</f>
        <v>4811.63972</v>
      </c>
      <c r="F36" s="138">
        <f>F38+F39+F43</f>
        <v>0</v>
      </c>
      <c r="G36" s="14">
        <f>G38+G39+G43+G46</f>
        <v>3323.25664</v>
      </c>
      <c r="H36" s="97">
        <f t="shared" si="0"/>
        <v>98.59917459016394</v>
      </c>
      <c r="I36" s="98">
        <f t="shared" si="1"/>
        <v>-68.36027999999988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5840</v>
      </c>
      <c r="E38" s="54">
        <v>4401.28259</v>
      </c>
      <c r="F38" s="112"/>
      <c r="G38" s="10">
        <v>2672.7927</v>
      </c>
      <c r="H38" s="97">
        <f t="shared" si="0"/>
        <v>106.31117367149758</v>
      </c>
      <c r="I38" s="98">
        <f t="shared" si="1"/>
        <v>261.2825899999998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178.655</v>
      </c>
      <c r="F39" s="55">
        <f>F40</f>
        <v>0</v>
      </c>
      <c r="G39" s="8">
        <f>G40</f>
        <v>412.0592</v>
      </c>
      <c r="H39" s="97">
        <f t="shared" si="0"/>
        <v>33.58176691729323</v>
      </c>
      <c r="I39" s="98">
        <f t="shared" si="1"/>
        <v>-353.345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>
        <v>178.655</v>
      </c>
      <c r="F40" s="144"/>
      <c r="G40" s="9">
        <v>412.0592</v>
      </c>
      <c r="H40" s="97">
        <f t="shared" si="0"/>
        <v>33.58176691729323</v>
      </c>
      <c r="I40" s="98">
        <f t="shared" si="1"/>
        <v>-353.345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458</v>
      </c>
      <c r="E43" s="10">
        <f>E45</f>
        <v>124.3572</v>
      </c>
      <c r="F43" s="54">
        <f>F45</f>
        <v>0</v>
      </c>
      <c r="G43" s="10">
        <f>G45</f>
        <v>208.44674</v>
      </c>
      <c r="H43" s="97">
        <f t="shared" si="0"/>
        <v>78.70708860759494</v>
      </c>
      <c r="I43" s="98">
        <f t="shared" si="1"/>
        <v>-33.642799999999994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458</v>
      </c>
      <c r="E45" s="55">
        <v>124.3572</v>
      </c>
      <c r="F45" s="146"/>
      <c r="G45" s="8">
        <v>208.44674</v>
      </c>
      <c r="H45" s="97">
        <f t="shared" si="0"/>
        <v>78.70708860759494</v>
      </c>
      <c r="I45" s="98">
        <f t="shared" si="1"/>
        <v>-33.642799999999994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f>D47</f>
        <v>102</v>
      </c>
      <c r="E46" s="74">
        <f>E47</f>
        <v>107.34493</v>
      </c>
      <c r="F46" s="74">
        <f>F47</f>
        <v>0</v>
      </c>
      <c r="G46" s="303">
        <f>G47</f>
        <v>29.958</v>
      </c>
      <c r="H46" s="97">
        <f t="shared" si="0"/>
        <v>214.68986</v>
      </c>
      <c r="I46" s="98">
        <f t="shared" si="1"/>
        <v>57.344930000000005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102</v>
      </c>
      <c r="E47" s="66">
        <v>107.34493</v>
      </c>
      <c r="F47" s="153"/>
      <c r="G47" s="17">
        <v>29.958</v>
      </c>
      <c r="H47" s="97">
        <f t="shared" si="0"/>
        <v>214.68986</v>
      </c>
      <c r="I47" s="98">
        <f t="shared" si="1"/>
        <v>57.344930000000005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450.06518000000005</v>
      </c>
      <c r="F48" s="156"/>
      <c r="G48" s="14">
        <f>G49+G50+G52+G51+G54+G53</f>
        <v>1079.79315</v>
      </c>
      <c r="H48" s="97">
        <f t="shared" si="0"/>
        <v>18.823303220409873</v>
      </c>
      <c r="I48" s="98">
        <f t="shared" si="1"/>
        <v>-1940.93482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/>
      <c r="F49" s="146"/>
      <c r="G49" s="8">
        <v>43.74881</v>
      </c>
      <c r="H49" s="97"/>
      <c r="I49" s="98">
        <f t="shared" si="1"/>
        <v>0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>
        <v>79.43209</v>
      </c>
      <c r="F50" s="158"/>
      <c r="G50" s="9">
        <v>0.33209</v>
      </c>
      <c r="H50" s="97">
        <f t="shared" si="0"/>
        <v>7943.209</v>
      </c>
      <c r="I50" s="98">
        <f t="shared" si="1"/>
        <v>78.43209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24.4859</v>
      </c>
      <c r="F51" s="158"/>
      <c r="G51" s="9"/>
      <c r="H51" s="97">
        <f t="shared" si="0"/>
        <v>11.129954545454545</v>
      </c>
      <c r="I51" s="98">
        <f t="shared" si="1"/>
        <v>-195.51409999999998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150.45662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346.14719</v>
      </c>
      <c r="F54" s="159"/>
      <c r="G54" s="11">
        <v>885.25563</v>
      </c>
      <c r="H54" s="97">
        <f t="shared" si="0"/>
        <v>15.95148341013825</v>
      </c>
      <c r="I54" s="98">
        <f t="shared" si="1"/>
        <v>-1823.8528099999999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113" t="s">
        <v>309</v>
      </c>
      <c r="B56" s="114" t="s">
        <v>40</v>
      </c>
      <c r="C56" s="45">
        <f>C57+C58</f>
        <v>0</v>
      </c>
      <c r="D56" s="45">
        <f>D57+D58+D59</f>
        <v>1143</v>
      </c>
      <c r="E56" s="45">
        <f>E57+E58+E59</f>
        <v>1142.94659</v>
      </c>
      <c r="F56" s="45">
        <f>F57+F58</f>
        <v>0</v>
      </c>
      <c r="G56" s="45">
        <f>G57+G58</f>
        <v>0</v>
      </c>
      <c r="H56" s="97">
        <f>E56/D56*100</f>
        <v>99.99532720909886</v>
      </c>
      <c r="I56" s="98">
        <f>E56-D56</f>
        <v>-0.0534099999999853</v>
      </c>
      <c r="J56" s="87"/>
    </row>
    <row r="57" spans="1:9" s="86" customFormat="1" ht="11.25" customHeight="1" thickBot="1">
      <c r="A57" s="346" t="s">
        <v>313</v>
      </c>
      <c r="B57" s="347" t="s">
        <v>106</v>
      </c>
      <c r="C57" s="348"/>
      <c r="D57" s="349">
        <v>256</v>
      </c>
      <c r="E57" s="341">
        <v>256</v>
      </c>
      <c r="F57" s="342"/>
      <c r="G57" s="343"/>
      <c r="H57" s="344">
        <f>E57/D57*100</f>
        <v>100</v>
      </c>
      <c r="I57" s="345">
        <f>E57-D57</f>
        <v>0</v>
      </c>
    </row>
    <row r="58" spans="1:9" s="86" customFormat="1" ht="11.25" customHeight="1" thickBot="1">
      <c r="A58" s="127" t="s">
        <v>314</v>
      </c>
      <c r="B58" s="350" t="s">
        <v>106</v>
      </c>
      <c r="C58" s="351"/>
      <c r="D58" s="352">
        <v>22</v>
      </c>
      <c r="E58" s="351">
        <v>21.07</v>
      </c>
      <c r="F58" s="353"/>
      <c r="G58" s="352"/>
      <c r="H58" s="344">
        <f>E58/D58*100</f>
        <v>95.77272727272728</v>
      </c>
      <c r="I58" s="345">
        <f>E58-D58</f>
        <v>-0.9299999999999997</v>
      </c>
    </row>
    <row r="59" spans="1:9" s="86" customFormat="1" ht="30.75" customHeight="1" thickBot="1">
      <c r="A59" s="127" t="s">
        <v>315</v>
      </c>
      <c r="B59" s="350" t="s">
        <v>300</v>
      </c>
      <c r="C59" s="351"/>
      <c r="D59" s="352">
        <v>865</v>
      </c>
      <c r="E59" s="351">
        <v>865.87659</v>
      </c>
      <c r="F59" s="353"/>
      <c r="G59" s="352"/>
      <c r="H59" s="344">
        <f>E59/D59*100</f>
        <v>100.10133988439307</v>
      </c>
      <c r="I59" s="345">
        <f>E59-D59</f>
        <v>0.8765899999999647</v>
      </c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987.346</v>
      </c>
      <c r="E60" s="45">
        <f>E63+E65+E67+E69+E70+E72+E73+E74+E76+E78+E61+E81+E82+E83</f>
        <v>794.79152</v>
      </c>
      <c r="F60" s="45">
        <f>F63+F65+F67+F69+F70+F72+F73+F74+F76+F78+F61+F81+F82+F83</f>
        <v>0</v>
      </c>
      <c r="G60" s="18">
        <f>G63+G65+G67+G69+G70+G72+G73+G74+G76+G78+G61+G81+G82+G83+G75+G79</f>
        <v>835.10602</v>
      </c>
      <c r="H60" s="97">
        <f t="shared" si="0"/>
        <v>82.36181554404145</v>
      </c>
      <c r="I60" s="98">
        <f t="shared" si="1"/>
        <v>-170.20848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36.73959</v>
      </c>
      <c r="F61" s="108"/>
      <c r="G61" s="10">
        <v>34.65871</v>
      </c>
      <c r="H61" s="97">
        <f t="shared" si="0"/>
        <v>81.64353333333332</v>
      </c>
      <c r="I61" s="98">
        <f t="shared" si="1"/>
        <v>-8.26041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476"/>
      <c r="F62" s="333"/>
      <c r="G62" s="337"/>
      <c r="H62" s="97"/>
      <c r="I62" s="98">
        <f t="shared" si="1"/>
        <v>0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477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119.89606</v>
      </c>
      <c r="F73" s="108"/>
      <c r="G73" s="9">
        <v>274.97704</v>
      </c>
      <c r="H73" s="97">
        <f t="shared" si="0"/>
        <v>85.64004285714286</v>
      </c>
      <c r="I73" s="98">
        <f t="shared" si="1"/>
        <v>-20.103939999999994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11.26</v>
      </c>
      <c r="F76" s="112"/>
      <c r="G76" s="8">
        <v>2.5</v>
      </c>
      <c r="H76" s="97">
        <f t="shared" si="0"/>
        <v>80.42857142857143</v>
      </c>
      <c r="I76" s="98">
        <f t="shared" si="1"/>
        <v>-2.74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5.346</v>
      </c>
      <c r="E78" s="54">
        <f>E79+E80</f>
        <v>5.346</v>
      </c>
      <c r="F78" s="54">
        <f>F79+F80</f>
        <v>0</v>
      </c>
      <c r="G78" s="10">
        <v>4.5</v>
      </c>
      <c r="H78" s="97"/>
      <c r="I78" s="98">
        <f aca="true" t="shared" si="2" ref="I78:I144">E78-C78</f>
        <v>5.346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>
        <v>5.346</v>
      </c>
      <c r="E80" s="53">
        <v>5.346</v>
      </c>
      <c r="F80" s="106"/>
      <c r="G80" s="9"/>
      <c r="H80" s="97"/>
      <c r="I80" s="98">
        <f t="shared" si="2"/>
        <v>5.346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30</v>
      </c>
      <c r="F81" s="106"/>
      <c r="G81" s="9">
        <v>3</v>
      </c>
      <c r="H81" s="97"/>
      <c r="I81" s="98">
        <f t="shared" si="2"/>
        <v>30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46</v>
      </c>
      <c r="E82" s="53">
        <v>51.23038</v>
      </c>
      <c r="F82" s="106"/>
      <c r="G82" s="9">
        <v>36.259</v>
      </c>
      <c r="H82" s="97">
        <f aca="true" t="shared" si="3" ref="H82:H146">E82/C82*100</f>
        <v>176.65648275862068</v>
      </c>
      <c r="I82" s="98">
        <f t="shared" si="2"/>
        <v>22.230379999999997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f>E85</f>
        <v>518.31949</v>
      </c>
      <c r="F83" s="9">
        <f>F85</f>
        <v>0</v>
      </c>
      <c r="G83" s="9">
        <f>G85</f>
        <v>413.07027</v>
      </c>
      <c r="H83" s="97">
        <f t="shared" si="3"/>
        <v>100.25522050290134</v>
      </c>
      <c r="I83" s="98">
        <f t="shared" si="2"/>
        <v>1.3194899999999734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518.31949</v>
      </c>
      <c r="F85" s="112"/>
      <c r="G85" s="11">
        <v>413.07027</v>
      </c>
      <c r="H85" s="97">
        <f t="shared" si="3"/>
        <v>100.25522050290134</v>
      </c>
      <c r="I85" s="98">
        <f t="shared" si="2"/>
        <v>1.3194899999999734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8940</v>
      </c>
      <c r="E86" s="45">
        <f>E87+E88+E89</f>
        <v>9048.20717</v>
      </c>
      <c r="F86" s="167">
        <f>F87+F88+F89</f>
        <v>0</v>
      </c>
      <c r="G86" s="18">
        <f>G87+G88+G89</f>
        <v>515.82277</v>
      </c>
      <c r="H86" s="97"/>
      <c r="I86" s="98">
        <f t="shared" si="2"/>
        <v>9048.20717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/>
      <c r="F87" s="108"/>
      <c r="G87" s="10">
        <v>178.39177</v>
      </c>
      <c r="H87" s="97"/>
      <c r="I87" s="98">
        <f t="shared" si="2"/>
        <v>0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8940</v>
      </c>
      <c r="E89" s="47">
        <v>9048.20717</v>
      </c>
      <c r="F89" s="124"/>
      <c r="G89" s="11">
        <v>337.431</v>
      </c>
      <c r="H89" s="97"/>
      <c r="I89" s="98">
        <f t="shared" si="2"/>
        <v>9048.20717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361510.446</v>
      </c>
      <c r="E90" s="1">
        <f>E91+E167+E165+E164</f>
        <v>306563.3253099999</v>
      </c>
      <c r="F90" s="225">
        <f>F91+F167+F165+F164+F166</f>
        <v>0</v>
      </c>
      <c r="G90" s="6">
        <f>G91+G167+G165+G164+G166</f>
        <v>251375.9727</v>
      </c>
      <c r="H90" s="97">
        <f t="shared" si="3"/>
        <v>90.74337062428243</v>
      </c>
      <c r="I90" s="98">
        <f t="shared" si="2"/>
        <v>-31272.180690000067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361510.446</v>
      </c>
      <c r="E91" s="3">
        <f>E92+E95+E115+E146</f>
        <v>306555.14392999996</v>
      </c>
      <c r="F91" s="43">
        <f>F92+F95+F115+F146</f>
        <v>0</v>
      </c>
      <c r="G91" s="14">
        <f>G92+G95+G115+G146</f>
        <v>251374.92834</v>
      </c>
      <c r="H91" s="97">
        <f t="shared" si="3"/>
        <v>90.74094891908726</v>
      </c>
      <c r="I91" s="98">
        <f t="shared" si="2"/>
        <v>-31280.362070000032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130593.4</v>
      </c>
      <c r="E92" s="1">
        <f>E93+E94</f>
        <v>124384.1</v>
      </c>
      <c r="F92" s="281">
        <f>F93+F94</f>
        <v>0</v>
      </c>
      <c r="G92" s="6">
        <v>89398.34308</v>
      </c>
      <c r="H92" s="97">
        <f t="shared" si="3"/>
        <v>106.57133995462429</v>
      </c>
      <c r="I92" s="98">
        <f t="shared" si="2"/>
        <v>7669.700000000012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127611</v>
      </c>
      <c r="E93" s="54">
        <v>121509</v>
      </c>
      <c r="G93" s="10">
        <v>88165</v>
      </c>
      <c r="H93" s="97">
        <f t="shared" si="3"/>
        <v>105.40153710032789</v>
      </c>
      <c r="I93" s="98">
        <f t="shared" si="2"/>
        <v>6227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2982.4</v>
      </c>
      <c r="E94" s="55">
        <v>2875.1</v>
      </c>
      <c r="G94" s="8">
        <v>1233.34308</v>
      </c>
      <c r="H94" s="97">
        <f t="shared" si="3"/>
        <v>200.71907288466906</v>
      </c>
      <c r="I94" s="98">
        <f t="shared" si="2"/>
        <v>1442.6999999999998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20328.45853</v>
      </c>
      <c r="F95" s="225">
        <f>F98+F101+F107</f>
        <v>0</v>
      </c>
      <c r="G95" s="6">
        <f>G98+G101+G107+G96+G97+G99+G100+G102+G103</f>
        <v>15586.449999999999</v>
      </c>
      <c r="H95" s="97">
        <f t="shared" si="3"/>
        <v>118.80345117176086</v>
      </c>
      <c r="I95" s="98">
        <f t="shared" si="2"/>
        <v>3217.45853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>
        <v>1763.3</v>
      </c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>
        <v>777.6</v>
      </c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>
        <v>600</v>
      </c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>
        <v>138.6</v>
      </c>
      <c r="F103" s="295"/>
      <c r="G103" s="313">
        <v>203.3</v>
      </c>
      <c r="H103" s="297"/>
      <c r="I103" s="238">
        <f t="shared" si="2"/>
        <v>138.6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8117.51853</v>
      </c>
      <c r="F107" s="43">
        <f>F108+F109+F110+F111</f>
        <v>0</v>
      </c>
      <c r="G107" s="14">
        <f>G108+G109+G110+G111+G112+G114</f>
        <v>4009.25</v>
      </c>
      <c r="H107" s="239">
        <f t="shared" si="3"/>
        <v>94.9051071516257</v>
      </c>
      <c r="I107" s="240">
        <f t="shared" si="2"/>
        <v>-435.781469999999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689.01853</v>
      </c>
      <c r="F108" s="124"/>
      <c r="G108" s="11"/>
      <c r="H108" s="97"/>
      <c r="I108" s="98">
        <f t="shared" si="2"/>
        <v>689.01853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1672</v>
      </c>
      <c r="F109" s="176"/>
      <c r="G109" s="11">
        <v>1458</v>
      </c>
      <c r="H109" s="97">
        <f t="shared" si="3"/>
        <v>76.83823529411765</v>
      </c>
      <c r="I109" s="98">
        <f t="shared" si="2"/>
        <v>-504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2654.3</v>
      </c>
      <c r="F110" s="176"/>
      <c r="G110" s="11">
        <v>1545</v>
      </c>
      <c r="H110" s="97">
        <f t="shared" si="3"/>
        <v>100</v>
      </c>
      <c r="I110" s="98">
        <f t="shared" si="2"/>
        <v>0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3102.2</v>
      </c>
      <c r="F111" s="282"/>
      <c r="G111" s="305">
        <v>1006.25</v>
      </c>
      <c r="H111" s="97">
        <f t="shared" si="3"/>
        <v>83.32527531560568</v>
      </c>
      <c r="I111" s="98">
        <f t="shared" si="2"/>
        <v>-620.8000000000002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166526.6</v>
      </c>
      <c r="E115" s="3">
        <f>E116+E133+E136+E137+E138+E139+E140+E141+E144+E135+E134+E142</f>
        <v>135086.08303999997</v>
      </c>
      <c r="F115" s="43">
        <f>F116+F133+F136+F137+F138+F139+F140+F141+F144+F135+F134</f>
        <v>0</v>
      </c>
      <c r="G115" s="14">
        <f>G116+G133+G136+G137+G138+G139+G140+G141+G144+G135+G134+G143+G142</f>
        <v>126877.64482000002</v>
      </c>
      <c r="H115" s="97">
        <f t="shared" si="3"/>
        <v>81.1815890754742</v>
      </c>
      <c r="I115" s="98">
        <f t="shared" si="2"/>
        <v>-31313.816960000026</v>
      </c>
    </row>
    <row r="116" spans="1:9" ht="11.25" customHeight="1" thickBot="1">
      <c r="A116" s="168" t="s">
        <v>83</v>
      </c>
      <c r="B116" s="356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124285.8</v>
      </c>
      <c r="E116" s="1">
        <f>E119+E120+E125+E128+E127+E118+E117+E126+E121+E129+E130+E123+E124+E131+E132</f>
        <v>103467.7494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96058.28131</v>
      </c>
      <c r="H116" s="97">
        <f t="shared" si="3"/>
        <v>83.1517082755711</v>
      </c>
      <c r="I116" s="98">
        <f t="shared" si="2"/>
        <v>-20964.7506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2531.52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74791</v>
      </c>
      <c r="F120" s="179"/>
      <c r="G120" s="9">
        <v>67127</v>
      </c>
      <c r="H120" s="97">
        <f t="shared" si="3"/>
        <v>83.32451338978841</v>
      </c>
      <c r="I120" s="98">
        <f t="shared" si="2"/>
        <v>-14967.699999999997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12843</v>
      </c>
      <c r="F121" s="179"/>
      <c r="G121" s="9">
        <v>12124</v>
      </c>
      <c r="H121" s="97">
        <f t="shared" si="3"/>
        <v>83.32684521955778</v>
      </c>
      <c r="I121" s="98">
        <f t="shared" si="2"/>
        <v>-2569.7999999999993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325.0996</v>
      </c>
      <c r="F123" s="179"/>
      <c r="G123" s="9">
        <v>365.48521</v>
      </c>
      <c r="H123" s="97">
        <f t="shared" si="3"/>
        <v>78.11138875540607</v>
      </c>
      <c r="I123" s="98">
        <f t="shared" si="2"/>
        <v>-91.10039999999998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>
        <v>80.3</v>
      </c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1782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12394.7</v>
      </c>
      <c r="E131" s="47">
        <v>10358.942</v>
      </c>
      <c r="F131" s="124"/>
      <c r="G131" s="315">
        <v>9386.762</v>
      </c>
      <c r="H131" s="97">
        <f t="shared" si="3"/>
        <v>78.24210701229643</v>
      </c>
      <c r="I131" s="98">
        <f t="shared" si="2"/>
        <v>-2880.6580000000013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830</v>
      </c>
      <c r="F133" s="124"/>
      <c r="G133" s="11">
        <v>1250</v>
      </c>
      <c r="H133" s="97">
        <f t="shared" si="3"/>
        <v>57.11533168180567</v>
      </c>
      <c r="I133" s="98">
        <f t="shared" si="2"/>
        <v>-623.2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1404.7</v>
      </c>
      <c r="E136" s="53">
        <v>1389.265</v>
      </c>
      <c r="F136" s="285"/>
      <c r="G136" s="9">
        <v>786.075</v>
      </c>
      <c r="H136" s="97">
        <f t="shared" si="3"/>
        <v>109.97110741708225</v>
      </c>
      <c r="I136" s="98">
        <f t="shared" si="2"/>
        <v>125.96500000000015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268.41109</v>
      </c>
      <c r="F137" s="285"/>
      <c r="G137" s="9">
        <v>111.85395</v>
      </c>
      <c r="H137" s="97">
        <f t="shared" si="3"/>
        <v>172.3899100834939</v>
      </c>
      <c r="I137" s="98">
        <f t="shared" si="2"/>
        <v>112.71109000000001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1003.51126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554.55667</v>
      </c>
      <c r="F140" s="179"/>
      <c r="G140" s="12">
        <v>449.49518</v>
      </c>
      <c r="H140" s="190">
        <f t="shared" si="3"/>
        <v>83.42961787272453</v>
      </c>
      <c r="I140" s="98">
        <f t="shared" si="2"/>
        <v>-110.14332999999999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856.6402</v>
      </c>
      <c r="F141" s="285"/>
      <c r="G141" s="9">
        <v>848.1708</v>
      </c>
      <c r="H141" s="97">
        <f t="shared" si="3"/>
        <v>70.47056597564989</v>
      </c>
      <c r="I141" s="98">
        <f t="shared" si="2"/>
        <v>-358.95979999999986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26456</v>
      </c>
      <c r="F144" s="43">
        <f>F145</f>
        <v>0</v>
      </c>
      <c r="G144" s="316">
        <f>G145</f>
        <v>21016</v>
      </c>
      <c r="H144" s="97">
        <f t="shared" si="3"/>
        <v>73.61362308355825</v>
      </c>
      <c r="I144" s="98">
        <f t="shared" si="2"/>
        <v>-9483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26456</v>
      </c>
      <c r="G145" s="8">
        <v>21016</v>
      </c>
      <c r="H145" s="97">
        <f t="shared" si="3"/>
        <v>73.61362308355825</v>
      </c>
      <c r="I145" s="98">
        <f aca="true" t="shared" si="4" ref="I145:I168">E145-C145</f>
        <v>-9483</v>
      </c>
    </row>
    <row r="146" spans="1:9" ht="11.25" customHeight="1" thickBot="1">
      <c r="A146" s="168" t="s">
        <v>88</v>
      </c>
      <c r="B146" s="356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26756.50236</v>
      </c>
      <c r="F146" s="281">
        <f>F157+F158+F148+F152+F150+F149+F151+F155+F156</f>
        <v>0</v>
      </c>
      <c r="G146" s="6">
        <f>G147+G151+G153+G157+G158+G152+G155+G156+G154</f>
        <v>19512.49044</v>
      </c>
      <c r="H146" s="97">
        <f t="shared" si="3"/>
        <v>71.14160012843323</v>
      </c>
      <c r="I146" s="98">
        <f t="shared" si="4"/>
        <v>-10853.70364</v>
      </c>
    </row>
    <row r="147" spans="1:9" ht="11.25" customHeight="1" thickBot="1">
      <c r="A147" s="168" t="s">
        <v>89</v>
      </c>
      <c r="B147" s="356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26756.50236</v>
      </c>
      <c r="F157" s="132"/>
      <c r="G157" s="6">
        <v>19512.49044</v>
      </c>
      <c r="H157" s="97">
        <f>E157/C157*100</f>
        <v>71.14160012843323</v>
      </c>
      <c r="I157" s="98">
        <f t="shared" si="4"/>
        <v>-10853.70364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56" t="s">
        <v>92</v>
      </c>
      <c r="C168" s="208">
        <f>C8+C90</f>
        <v>406895.506</v>
      </c>
      <c r="D168" s="261">
        <f>D8+D90</f>
        <v>450436.82035</v>
      </c>
      <c r="E168" s="1">
        <f>E90+E8</f>
        <v>380113.74919999996</v>
      </c>
      <c r="F168" s="225">
        <f>F90+F8</f>
        <v>0</v>
      </c>
      <c r="G168" s="6">
        <f>G8+G90</f>
        <v>296515.25629</v>
      </c>
      <c r="H168" s="97">
        <f>E168/C168*100</f>
        <v>93.41802590466554</v>
      </c>
      <c r="I168" s="98">
        <f t="shared" si="4"/>
        <v>-26781.756800000032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312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B179"/>
  <sheetViews>
    <sheetView tabSelected="1" zoomScale="120" zoomScaleNormal="120" zoomScalePageLayoutView="0" workbookViewId="0" topLeftCell="A1">
      <selection activeCell="D37" sqref="D37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5.25390625" style="40" customWidth="1"/>
    <col min="4" max="4" width="14.75390625" style="38" customWidth="1"/>
    <col min="5" max="5" width="11.75390625" style="2" customWidth="1"/>
    <col min="6" max="6" width="11.00390625" style="40" hidden="1" customWidth="1"/>
    <col min="7" max="7" width="12.0039062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319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320</v>
      </c>
      <c r="F6" s="71" t="s">
        <v>257</v>
      </c>
      <c r="G6" s="302" t="s">
        <v>320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C9+C15+C24+C49+C61+C84+C36+C59+C57</f>
        <v>69060</v>
      </c>
      <c r="D8" s="6">
        <f>D9+D15+D24+D49+D61+D84+D35+D57</f>
        <v>88926.37435</v>
      </c>
      <c r="E8" s="1">
        <f>E9+E15+E24+E49+E61+E84+E36+E57+E34+E56</f>
        <v>82043.50218000001</v>
      </c>
      <c r="F8" s="1" t="e">
        <f>F9+F15+F24+F49+F61+F84+F36+F59+F57</f>
        <v>#REF!</v>
      </c>
      <c r="G8" s="6">
        <f>G9+G15+G24+G49+G61+G84+G35+G59+G57+G14+G34+G58</f>
        <v>64117.74719000001</v>
      </c>
      <c r="H8" s="372">
        <f>E8/D8*100</f>
        <v>92.26003284142665</v>
      </c>
      <c r="I8" s="225">
        <f>E8-D8</f>
        <v>-6882.872169999988</v>
      </c>
    </row>
    <row r="9" spans="1:9" s="51" customFormat="1" ht="15" customHeight="1" thickBot="1">
      <c r="A9" s="99" t="s">
        <v>12</v>
      </c>
      <c r="B9" s="114" t="s">
        <v>13</v>
      </c>
      <c r="C9" s="1">
        <f>C10</f>
        <v>44856</v>
      </c>
      <c r="D9" s="6">
        <f>D10</f>
        <v>49956</v>
      </c>
      <c r="E9" s="1">
        <f>E10</f>
        <v>48915.69511</v>
      </c>
      <c r="F9" s="132">
        <f>F10</f>
        <v>0</v>
      </c>
      <c r="G9" s="6">
        <f>G10</f>
        <v>36085.52609</v>
      </c>
      <c r="H9" s="372">
        <f aca="true" t="shared" si="0" ref="H9:H62">E9/D9*100</f>
        <v>97.91755767075027</v>
      </c>
      <c r="I9" s="225">
        <f>E9-D9</f>
        <v>-1040.3048899999994</v>
      </c>
    </row>
    <row r="10" spans="1:9" ht="11.25" customHeight="1">
      <c r="A10" s="102" t="s">
        <v>14</v>
      </c>
      <c r="B10" s="369" t="s">
        <v>15</v>
      </c>
      <c r="C10" s="57">
        <f>C11+C12+C13</f>
        <v>44856</v>
      </c>
      <c r="D10" s="315">
        <f>D11+D12+D13</f>
        <v>49956</v>
      </c>
      <c r="E10" s="57">
        <f>E11+E12+E13</f>
        <v>48915.69511</v>
      </c>
      <c r="F10" s="57">
        <f>F11+F12+F13</f>
        <v>0</v>
      </c>
      <c r="G10" s="315">
        <v>36085.52609</v>
      </c>
      <c r="H10" s="373">
        <f t="shared" si="0"/>
        <v>97.91755767075027</v>
      </c>
      <c r="I10" s="57">
        <f aca="true" t="shared" si="1" ref="I10:I69">E10-D10</f>
        <v>-1040.3048899999994</v>
      </c>
    </row>
    <row r="11" spans="1:9" ht="26.25" customHeight="1">
      <c r="A11" s="104" t="s">
        <v>121</v>
      </c>
      <c r="B11" s="362" t="s">
        <v>130</v>
      </c>
      <c r="C11" s="68">
        <v>44575</v>
      </c>
      <c r="D11" s="12">
        <v>49575</v>
      </c>
      <c r="E11" s="68">
        <v>48560.69245</v>
      </c>
      <c r="F11" s="180"/>
      <c r="G11" s="12">
        <v>35796.26851</v>
      </c>
      <c r="H11" s="180">
        <f t="shared" si="0"/>
        <v>97.9539938477055</v>
      </c>
      <c r="I11" s="68">
        <f t="shared" si="1"/>
        <v>-1014.3075499999977</v>
      </c>
    </row>
    <row r="12" spans="1:9" ht="48" customHeight="1">
      <c r="A12" s="104" t="s">
        <v>122</v>
      </c>
      <c r="B12" s="363" t="s">
        <v>131</v>
      </c>
      <c r="C12" s="68">
        <v>113</v>
      </c>
      <c r="D12" s="12">
        <v>213</v>
      </c>
      <c r="E12" s="68">
        <v>187.77495</v>
      </c>
      <c r="F12" s="180"/>
      <c r="G12" s="12">
        <v>122.59669</v>
      </c>
      <c r="H12" s="180">
        <f t="shared" si="0"/>
        <v>88.15725352112676</v>
      </c>
      <c r="I12" s="68">
        <f t="shared" si="1"/>
        <v>-25.22505000000001</v>
      </c>
    </row>
    <row r="13" spans="1:9" ht="24" customHeight="1">
      <c r="A13" s="104" t="s">
        <v>123</v>
      </c>
      <c r="B13" s="364" t="s">
        <v>124</v>
      </c>
      <c r="C13" s="68">
        <v>168</v>
      </c>
      <c r="D13" s="12">
        <v>168</v>
      </c>
      <c r="E13" s="68">
        <v>167.22771</v>
      </c>
      <c r="F13" s="180"/>
      <c r="G13" s="12">
        <v>166.66089</v>
      </c>
      <c r="H13" s="180">
        <f t="shared" si="0"/>
        <v>99.54030357142857</v>
      </c>
      <c r="I13" s="68">
        <f t="shared" si="1"/>
        <v>-0.7722899999999981</v>
      </c>
    </row>
    <row r="14" spans="1:9" ht="15" customHeight="1" thickBot="1">
      <c r="A14" s="359" t="s">
        <v>141</v>
      </c>
      <c r="B14" s="398" t="s">
        <v>140</v>
      </c>
      <c r="C14" s="366"/>
      <c r="D14" s="367"/>
      <c r="E14" s="366"/>
      <c r="F14" s="358"/>
      <c r="G14" s="368"/>
      <c r="H14" s="374">
        <v>0</v>
      </c>
      <c r="I14" s="366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C16+C20+C22+C23</f>
        <v>14459</v>
      </c>
      <c r="D15" s="6">
        <f>D16+D20+D22+D23</f>
        <v>15618.378349999999</v>
      </c>
      <c r="E15" s="1">
        <f>E16+E20+E22+E23</f>
        <v>12193.457749999998</v>
      </c>
      <c r="F15" s="168">
        <f>F16+F21+F22+F23</f>
        <v>0</v>
      </c>
      <c r="G15" s="6">
        <f>G16+G20+G22+G23</f>
        <v>17626.228209999997</v>
      </c>
      <c r="H15" s="97">
        <f t="shared" si="0"/>
        <v>78.07121505671553</v>
      </c>
      <c r="I15" s="98">
        <f t="shared" si="1"/>
        <v>-3424.9206000000013</v>
      </c>
    </row>
    <row r="16" spans="1:9" s="116" customFormat="1" ht="11.25" customHeight="1">
      <c r="A16" s="102" t="s">
        <v>93</v>
      </c>
      <c r="B16" s="380" t="s">
        <v>102</v>
      </c>
      <c r="C16" s="57">
        <f>C17+C18+C19</f>
        <v>10775</v>
      </c>
      <c r="D16" s="315">
        <f>D17+D18+D19</f>
        <v>10795.398</v>
      </c>
      <c r="E16" s="57">
        <f>E17+E18+E19</f>
        <v>8756.028809999998</v>
      </c>
      <c r="F16" s="57">
        <f>F17+F18</f>
        <v>0</v>
      </c>
      <c r="G16" s="315">
        <f>G17+G18+G19</f>
        <v>13969.44768</v>
      </c>
      <c r="H16" s="381">
        <f t="shared" si="0"/>
        <v>81.10890223778686</v>
      </c>
      <c r="I16" s="382">
        <f t="shared" si="1"/>
        <v>-2039.3691900000013</v>
      </c>
    </row>
    <row r="17" spans="1:9" s="116" customFormat="1" ht="15.75" customHeight="1">
      <c r="A17" s="118" t="s">
        <v>94</v>
      </c>
      <c r="B17" s="299" t="s">
        <v>103</v>
      </c>
      <c r="C17" s="379">
        <v>6267</v>
      </c>
      <c r="D17" s="30">
        <v>6267</v>
      </c>
      <c r="E17" s="68">
        <v>4441.14487</v>
      </c>
      <c r="F17" s="259"/>
      <c r="G17" s="12">
        <v>9574.91737</v>
      </c>
      <c r="H17" s="180">
        <f t="shared" si="0"/>
        <v>70.86556358704324</v>
      </c>
      <c r="I17" s="68">
        <f t="shared" si="1"/>
        <v>-1825.85513</v>
      </c>
    </row>
    <row r="18" spans="1:9" ht="26.25" customHeight="1">
      <c r="A18" s="118" t="s">
        <v>95</v>
      </c>
      <c r="B18" s="299" t="s">
        <v>255</v>
      </c>
      <c r="C18" s="379">
        <v>4508</v>
      </c>
      <c r="D18" s="30">
        <v>4508</v>
      </c>
      <c r="E18" s="68">
        <v>4309.48594</v>
      </c>
      <c r="F18" s="42"/>
      <c r="G18" s="12">
        <v>4455.07055</v>
      </c>
      <c r="H18" s="180">
        <f t="shared" si="0"/>
        <v>95.59640505767524</v>
      </c>
      <c r="I18" s="68">
        <f t="shared" si="1"/>
        <v>-198.51406000000043</v>
      </c>
    </row>
    <row r="19" spans="1:9" ht="12.75" customHeight="1">
      <c r="A19" s="118" t="s">
        <v>227</v>
      </c>
      <c r="B19" s="299" t="s">
        <v>256</v>
      </c>
      <c r="C19" s="379"/>
      <c r="D19" s="30">
        <v>20.398</v>
      </c>
      <c r="E19" s="68">
        <v>5.398</v>
      </c>
      <c r="F19" s="42"/>
      <c r="G19" s="12">
        <v>-60.54024</v>
      </c>
      <c r="H19" s="180">
        <f t="shared" si="0"/>
        <v>26.463378762623783</v>
      </c>
      <c r="I19" s="68">
        <f t="shared" si="1"/>
        <v>-15</v>
      </c>
    </row>
    <row r="20" spans="1:9" ht="11.25" customHeight="1">
      <c r="A20" s="118" t="s">
        <v>18</v>
      </c>
      <c r="B20" s="181" t="s">
        <v>19</v>
      </c>
      <c r="C20" s="505">
        <v>1209</v>
      </c>
      <c r="D20" s="486">
        <v>1209</v>
      </c>
      <c r="E20" s="494">
        <v>895.67189</v>
      </c>
      <c r="F20" s="180"/>
      <c r="G20" s="486">
        <v>1420.98959</v>
      </c>
      <c r="H20" s="484">
        <f>E20/D20*100</f>
        <v>74.08369644334161</v>
      </c>
      <c r="I20" s="487">
        <f>E20-D20</f>
        <v>-313.32811000000004</v>
      </c>
    </row>
    <row r="21" spans="2:9" ht="11.25" customHeight="1">
      <c r="B21" s="181" t="s">
        <v>20</v>
      </c>
      <c r="C21" s="507"/>
      <c r="D21" s="486"/>
      <c r="E21" s="489"/>
      <c r="F21" s="180"/>
      <c r="G21" s="486"/>
      <c r="H21" s="484"/>
      <c r="I21" s="487"/>
    </row>
    <row r="22" spans="1:9" ht="11.25" customHeight="1">
      <c r="A22" s="42" t="s">
        <v>21</v>
      </c>
      <c r="B22" s="196" t="s">
        <v>170</v>
      </c>
      <c r="C22" s="68">
        <v>1761</v>
      </c>
      <c r="D22" s="12">
        <v>2899.98035</v>
      </c>
      <c r="E22" s="68">
        <v>1955.27914</v>
      </c>
      <c r="F22" s="180"/>
      <c r="G22" s="12">
        <v>1634.15761</v>
      </c>
      <c r="H22" s="180">
        <f t="shared" si="0"/>
        <v>67.42387547557004</v>
      </c>
      <c r="I22" s="68">
        <f t="shared" si="1"/>
        <v>-944.7012099999997</v>
      </c>
    </row>
    <row r="23" spans="1:9" ht="11.25" customHeight="1" thickBot="1">
      <c r="A23" s="102" t="s">
        <v>129</v>
      </c>
      <c r="B23" s="375" t="s">
        <v>157</v>
      </c>
      <c r="C23" s="245">
        <v>714</v>
      </c>
      <c r="D23" s="305">
        <v>714</v>
      </c>
      <c r="E23" s="245">
        <v>586.47791</v>
      </c>
      <c r="F23" s="376"/>
      <c r="G23" s="305">
        <v>601.63333</v>
      </c>
      <c r="H23" s="376">
        <f t="shared" si="0"/>
        <v>82.13976330532212</v>
      </c>
      <c r="I23" s="245">
        <f t="shared" si="1"/>
        <v>-127.52209000000005</v>
      </c>
    </row>
    <row r="24" spans="1:9" ht="11.25" customHeight="1" thickBot="1">
      <c r="A24" s="113" t="s">
        <v>22</v>
      </c>
      <c r="B24" s="114" t="s">
        <v>23</v>
      </c>
      <c r="C24" s="1">
        <f>C25+C28+C33</f>
        <v>1509</v>
      </c>
      <c r="D24" s="6">
        <f>D25+D28+D33+D29+D30+D31+D32</f>
        <v>2802.65</v>
      </c>
      <c r="E24" s="1">
        <f>E25+E28+E33+E29+E30+E31+E32</f>
        <v>2735.87307</v>
      </c>
      <c r="F24" s="115">
        <f>F26+F28+F33</f>
        <v>0</v>
      </c>
      <c r="G24" s="6">
        <f>G25+G28+G33</f>
        <v>1151.41</v>
      </c>
      <c r="H24" s="97">
        <f t="shared" si="0"/>
        <v>97.61736463703996</v>
      </c>
      <c r="I24" s="98">
        <f t="shared" si="1"/>
        <v>-66.77693</v>
      </c>
    </row>
    <row r="25" spans="1:9" ht="11.25" customHeight="1">
      <c r="A25" s="102" t="s">
        <v>24</v>
      </c>
      <c r="B25" s="369" t="s">
        <v>25</v>
      </c>
      <c r="C25" s="508">
        <f>C27</f>
        <v>1209</v>
      </c>
      <c r="D25" s="488">
        <f>D27</f>
        <v>1209</v>
      </c>
      <c r="E25" s="489">
        <f>E27</f>
        <v>1210.45962</v>
      </c>
      <c r="F25" s="373"/>
      <c r="G25" s="488">
        <f>G27</f>
        <v>1151.41</v>
      </c>
      <c r="H25" s="490">
        <f>E25/D25*100</f>
        <v>100.12072952853599</v>
      </c>
      <c r="I25" s="489">
        <f>E25-D25</f>
        <v>1.4596200000000863</v>
      </c>
    </row>
    <row r="26" spans="2:9" ht="11.25" customHeight="1">
      <c r="B26" s="181" t="s">
        <v>26</v>
      </c>
      <c r="C26" s="489"/>
      <c r="D26" s="486"/>
      <c r="E26" s="487"/>
      <c r="F26" s="68">
        <f>F27</f>
        <v>0</v>
      </c>
      <c r="G26" s="486"/>
      <c r="H26" s="484"/>
      <c r="I26" s="487"/>
    </row>
    <row r="27" spans="1:9" ht="11.25" customHeight="1">
      <c r="A27" s="118" t="s">
        <v>27</v>
      </c>
      <c r="B27" s="181" t="s">
        <v>153</v>
      </c>
      <c r="C27" s="229">
        <v>1209</v>
      </c>
      <c r="D27" s="12">
        <v>1209</v>
      </c>
      <c r="E27" s="68">
        <v>1210.45962</v>
      </c>
      <c r="F27" s="180"/>
      <c r="G27" s="12">
        <v>1151.41</v>
      </c>
      <c r="H27" s="180">
        <f t="shared" si="0"/>
        <v>100.12072952853599</v>
      </c>
      <c r="I27" s="68">
        <f t="shared" si="1"/>
        <v>1.4596200000000863</v>
      </c>
    </row>
    <row r="28" spans="1:9" ht="11.25" customHeight="1">
      <c r="A28" s="130" t="s">
        <v>275</v>
      </c>
      <c r="B28" s="181" t="s">
        <v>276</v>
      </c>
      <c r="C28" s="229"/>
      <c r="D28" s="12">
        <v>62.65</v>
      </c>
      <c r="E28" s="68">
        <v>74.15</v>
      </c>
      <c r="F28" s="180"/>
      <c r="G28" s="12"/>
      <c r="H28" s="180">
        <f t="shared" si="0"/>
        <v>118.35594573024741</v>
      </c>
      <c r="I28" s="68">
        <f t="shared" si="1"/>
        <v>11.500000000000007</v>
      </c>
    </row>
    <row r="29" spans="1:9" ht="11.25" customHeight="1">
      <c r="A29" s="118" t="s">
        <v>292</v>
      </c>
      <c r="B29" s="181" t="s">
        <v>293</v>
      </c>
      <c r="C29" s="229"/>
      <c r="D29" s="12">
        <v>28</v>
      </c>
      <c r="E29" s="68">
        <v>10.32</v>
      </c>
      <c r="F29" s="180"/>
      <c r="G29" s="12"/>
      <c r="H29" s="180">
        <f t="shared" si="0"/>
        <v>36.85714285714286</v>
      </c>
      <c r="I29" s="68">
        <f t="shared" si="1"/>
        <v>-17.68</v>
      </c>
    </row>
    <row r="30" spans="1:9" ht="11.25" customHeight="1">
      <c r="A30" s="118" t="s">
        <v>294</v>
      </c>
      <c r="B30" s="181" t="s">
        <v>295</v>
      </c>
      <c r="C30" s="229"/>
      <c r="D30" s="12">
        <v>1023</v>
      </c>
      <c r="E30" s="68">
        <v>950.04345</v>
      </c>
      <c r="F30" s="180"/>
      <c r="G30" s="12"/>
      <c r="H30" s="180">
        <f t="shared" si="0"/>
        <v>92.8683724340176</v>
      </c>
      <c r="I30" s="68">
        <f t="shared" si="1"/>
        <v>-72.95655</v>
      </c>
    </row>
    <row r="31" spans="1:9" ht="11.25" customHeight="1">
      <c r="A31" s="118" t="s">
        <v>296</v>
      </c>
      <c r="B31" s="181" t="s">
        <v>272</v>
      </c>
      <c r="C31" s="229"/>
      <c r="D31" s="12">
        <v>150</v>
      </c>
      <c r="E31" s="68">
        <v>144.9</v>
      </c>
      <c r="F31" s="180"/>
      <c r="G31" s="12"/>
      <c r="H31" s="180">
        <f t="shared" si="0"/>
        <v>96.60000000000001</v>
      </c>
      <c r="I31" s="68">
        <f t="shared" si="1"/>
        <v>-5.099999999999994</v>
      </c>
    </row>
    <row r="32" spans="1:9" ht="48.75" customHeight="1">
      <c r="A32" s="118" t="s">
        <v>297</v>
      </c>
      <c r="B32" s="299" t="s">
        <v>298</v>
      </c>
      <c r="C32" s="229"/>
      <c r="D32" s="12">
        <v>330</v>
      </c>
      <c r="E32" s="68">
        <v>346</v>
      </c>
      <c r="F32" s="180"/>
      <c r="G32" s="12"/>
      <c r="H32" s="180">
        <f t="shared" si="0"/>
        <v>104.84848484848486</v>
      </c>
      <c r="I32" s="68">
        <f t="shared" si="1"/>
        <v>16</v>
      </c>
    </row>
    <row r="33" spans="1:9" ht="11.25" customHeight="1">
      <c r="A33" s="118" t="s">
        <v>284</v>
      </c>
      <c r="B33" s="181" t="s">
        <v>272</v>
      </c>
      <c r="C33" s="229">
        <v>300</v>
      </c>
      <c r="D33" s="12"/>
      <c r="E33" s="68"/>
      <c r="F33" s="180"/>
      <c r="G33" s="12"/>
      <c r="H33" s="180">
        <v>0</v>
      </c>
      <c r="I33" s="68">
        <f t="shared" si="1"/>
        <v>0</v>
      </c>
    </row>
    <row r="34" spans="1:9" ht="11.25" customHeight="1" thickBot="1">
      <c r="A34" s="384" t="s">
        <v>206</v>
      </c>
      <c r="B34" s="375" t="s">
        <v>207</v>
      </c>
      <c r="C34" s="235"/>
      <c r="D34" s="305"/>
      <c r="E34" s="245"/>
      <c r="F34" s="376"/>
      <c r="G34" s="313">
        <v>15.56612</v>
      </c>
      <c r="H34" s="376">
        <v>0</v>
      </c>
      <c r="I34" s="245">
        <f t="shared" si="1"/>
        <v>0</v>
      </c>
    </row>
    <row r="35" spans="1:9" ht="11.25" customHeight="1">
      <c r="A35" s="388" t="s">
        <v>29</v>
      </c>
      <c r="B35" s="509" t="s">
        <v>328</v>
      </c>
      <c r="C35" s="401"/>
      <c r="D35" s="482">
        <f>D37+D47</f>
        <v>6932</v>
      </c>
      <c r="E35" s="64"/>
      <c r="F35" s="135"/>
      <c r="G35" s="482">
        <f>G39+G41+G43+G47</f>
        <v>6032.37412</v>
      </c>
      <c r="H35" s="478">
        <f>E36/D35*100</f>
        <v>92.91813141950375</v>
      </c>
      <c r="I35" s="480">
        <f>E36-D35</f>
        <v>-490.9151299999994</v>
      </c>
    </row>
    <row r="36" spans="1:9" ht="11.25" customHeight="1" thickBot="1">
      <c r="A36" s="402"/>
      <c r="B36" s="510"/>
      <c r="C36" s="43">
        <f>C39+C41+C43+C47</f>
        <v>4880</v>
      </c>
      <c r="D36" s="483"/>
      <c r="E36" s="3">
        <f>E39+E41+E43+E47</f>
        <v>6441.084870000001</v>
      </c>
      <c r="F36" s="138" t="e">
        <f>F40+F41+#REF!</f>
        <v>#REF!</v>
      </c>
      <c r="G36" s="483"/>
      <c r="H36" s="479"/>
      <c r="I36" s="481"/>
    </row>
    <row r="37" spans="1:9" ht="45" customHeight="1">
      <c r="A37" s="399" t="s">
        <v>323</v>
      </c>
      <c r="B37" s="400" t="s">
        <v>324</v>
      </c>
      <c r="C37" s="396">
        <f>C38+C41+C43</f>
        <v>4830</v>
      </c>
      <c r="D37" s="315">
        <f>D38+D41+D43</f>
        <v>6830</v>
      </c>
      <c r="E37" s="57">
        <f>E38+E41+E43</f>
        <v>6307.05694</v>
      </c>
      <c r="F37" s="369"/>
      <c r="G37" s="315">
        <f>G38+G41+G43</f>
        <v>5977.80701</v>
      </c>
      <c r="H37" s="373">
        <f>E37/D37*100</f>
        <v>92.34343982430454</v>
      </c>
      <c r="I37" s="57">
        <f>E37-D37</f>
        <v>-522.9430599999996</v>
      </c>
    </row>
    <row r="38" spans="1:9" ht="26.25" customHeight="1">
      <c r="A38" s="383" t="s">
        <v>325</v>
      </c>
      <c r="B38" s="361" t="s">
        <v>322</v>
      </c>
      <c r="C38" s="229">
        <f>C39</f>
        <v>4140</v>
      </c>
      <c r="D38" s="12">
        <v>5840</v>
      </c>
      <c r="E38" s="68">
        <f>E39</f>
        <v>5587.9151</v>
      </c>
      <c r="F38" s="181"/>
      <c r="G38" s="12">
        <f>G39</f>
        <v>4949.10847</v>
      </c>
      <c r="H38" s="180">
        <f>E38/D38*100</f>
        <v>95.68347773972603</v>
      </c>
      <c r="I38" s="68">
        <f>E38-D38</f>
        <v>-252.08489999999983</v>
      </c>
    </row>
    <row r="39" spans="1:9" ht="11.25" customHeight="1">
      <c r="A39" s="497" t="s">
        <v>263</v>
      </c>
      <c r="B39" s="512" t="s">
        <v>322</v>
      </c>
      <c r="C39" s="505">
        <v>4140</v>
      </c>
      <c r="D39" s="486">
        <v>5840</v>
      </c>
      <c r="E39" s="494">
        <v>5587.9151</v>
      </c>
      <c r="F39" s="180"/>
      <c r="G39" s="486">
        <v>4949.10847</v>
      </c>
      <c r="H39" s="484">
        <f>E39/D39*100</f>
        <v>95.68347773972603</v>
      </c>
      <c r="I39" s="485">
        <f>E39-D39</f>
        <v>-252.08489999999983</v>
      </c>
    </row>
    <row r="40" spans="1:9" ht="12.75" customHeight="1">
      <c r="A40" s="498"/>
      <c r="B40" s="512"/>
      <c r="C40" s="507"/>
      <c r="D40" s="486"/>
      <c r="E40" s="489"/>
      <c r="F40" s="180"/>
      <c r="G40" s="486"/>
      <c r="H40" s="484"/>
      <c r="I40" s="485"/>
    </row>
    <row r="41" spans="1:9" ht="27.75" customHeight="1">
      <c r="A41" s="384" t="s">
        <v>160</v>
      </c>
      <c r="B41" s="299" t="s">
        <v>159</v>
      </c>
      <c r="C41" s="229">
        <f>C42</f>
        <v>532</v>
      </c>
      <c r="D41" s="12">
        <f>D42</f>
        <v>532</v>
      </c>
      <c r="E41" s="68">
        <f>E42</f>
        <v>528.00332</v>
      </c>
      <c r="F41" s="68">
        <f>F42</f>
        <v>0</v>
      </c>
      <c r="G41" s="12">
        <f>G42</f>
        <v>780.37876</v>
      </c>
      <c r="H41" s="180">
        <f t="shared" si="0"/>
        <v>99.24874436090226</v>
      </c>
      <c r="I41" s="68">
        <f t="shared" si="1"/>
        <v>-3.9966799999999694</v>
      </c>
    </row>
    <row r="42" spans="1:9" ht="22.5" customHeight="1">
      <c r="A42" s="219" t="s">
        <v>161</v>
      </c>
      <c r="B42" s="299" t="s">
        <v>159</v>
      </c>
      <c r="C42" s="229">
        <v>532</v>
      </c>
      <c r="D42" s="12">
        <v>532</v>
      </c>
      <c r="E42" s="68">
        <v>528.00332</v>
      </c>
      <c r="F42" s="180"/>
      <c r="G42" s="12">
        <v>780.37876</v>
      </c>
      <c r="H42" s="180">
        <f t="shared" si="0"/>
        <v>99.24874436090226</v>
      </c>
      <c r="I42" s="68">
        <f t="shared" si="1"/>
        <v>-3.9966799999999694</v>
      </c>
    </row>
    <row r="43" spans="1:10" ht="21" customHeight="1">
      <c r="A43" s="501" t="s">
        <v>31</v>
      </c>
      <c r="B43" s="499" t="s">
        <v>326</v>
      </c>
      <c r="C43" s="500">
        <v>158</v>
      </c>
      <c r="D43" s="486">
        <v>458</v>
      </c>
      <c r="E43" s="511">
        <f>E45</f>
        <v>191.13852</v>
      </c>
      <c r="F43" s="385"/>
      <c r="G43" s="486">
        <f>G45</f>
        <v>248.31978</v>
      </c>
      <c r="H43" s="484">
        <f>E43/D43*100</f>
        <v>41.73330131004367</v>
      </c>
      <c r="I43" s="487">
        <f>E43-D43</f>
        <v>-266.86148000000003</v>
      </c>
      <c r="J43" s="116"/>
    </row>
    <row r="44" spans="1:10" ht="25.5" customHeight="1">
      <c r="A44" s="502"/>
      <c r="B44" s="499"/>
      <c r="C44" s="500"/>
      <c r="D44" s="486"/>
      <c r="E44" s="511"/>
      <c r="F44" s="259"/>
      <c r="G44" s="486"/>
      <c r="H44" s="484"/>
      <c r="I44" s="487"/>
      <c r="J44" s="147"/>
    </row>
    <row r="45" spans="1:9" s="147" customFormat="1" ht="11.25" customHeight="1">
      <c r="A45" s="503" t="s">
        <v>35</v>
      </c>
      <c r="B45" s="499" t="s">
        <v>327</v>
      </c>
      <c r="C45" s="500">
        <v>158</v>
      </c>
      <c r="D45" s="486">
        <v>458</v>
      </c>
      <c r="E45" s="487">
        <v>191.13852</v>
      </c>
      <c r="F45" s="259"/>
      <c r="G45" s="486">
        <v>248.31978</v>
      </c>
      <c r="H45" s="484">
        <f>H43</f>
        <v>41.73330131004367</v>
      </c>
      <c r="I45" s="487">
        <f>E45-D45</f>
        <v>-266.86148000000003</v>
      </c>
    </row>
    <row r="46" spans="1:9" s="147" customFormat="1" ht="23.25" customHeight="1" thickBot="1">
      <c r="A46" s="504"/>
      <c r="B46" s="495"/>
      <c r="C46" s="505"/>
      <c r="D46" s="491"/>
      <c r="E46" s="494"/>
      <c r="F46" s="386"/>
      <c r="G46" s="491"/>
      <c r="H46" s="506"/>
      <c r="I46" s="494"/>
    </row>
    <row r="47" spans="1:236" s="387" customFormat="1" ht="11.25" customHeight="1" thickBot="1">
      <c r="A47" s="127" t="s">
        <v>225</v>
      </c>
      <c r="B47" s="404" t="s">
        <v>226</v>
      </c>
      <c r="C47" s="403">
        <f>C48</f>
        <v>50</v>
      </c>
      <c r="D47" s="303">
        <f>D48</f>
        <v>102</v>
      </c>
      <c r="E47" s="74">
        <f>E48</f>
        <v>134.02793</v>
      </c>
      <c r="F47" s="74">
        <f>F48</f>
        <v>0</v>
      </c>
      <c r="G47" s="303">
        <f>G48</f>
        <v>54.56711</v>
      </c>
      <c r="H47" s="97">
        <f t="shared" si="0"/>
        <v>131.39993137254902</v>
      </c>
      <c r="I47" s="98">
        <f t="shared" si="1"/>
        <v>32.02793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</row>
    <row r="48" spans="1:9" s="147" customFormat="1" ht="11.25" customHeight="1" thickBot="1">
      <c r="A48" s="151" t="s">
        <v>224</v>
      </c>
      <c r="B48" s="405" t="s">
        <v>226</v>
      </c>
      <c r="C48" s="397">
        <v>50</v>
      </c>
      <c r="D48" s="248">
        <v>102</v>
      </c>
      <c r="E48" s="247">
        <v>134.02793</v>
      </c>
      <c r="F48" s="406"/>
      <c r="G48" s="270">
        <v>54.56711</v>
      </c>
      <c r="H48" s="407">
        <f t="shared" si="0"/>
        <v>131.39993137254902</v>
      </c>
      <c r="I48" s="382">
        <f t="shared" si="1"/>
        <v>32.02793</v>
      </c>
    </row>
    <row r="49" spans="1:9" s="147" customFormat="1" ht="11.25" customHeight="1" thickBot="1">
      <c r="A49" s="113" t="s">
        <v>38</v>
      </c>
      <c r="B49" s="394" t="s">
        <v>39</v>
      </c>
      <c r="C49" s="1">
        <f>C50+C51+C52+C53+C55+C54</f>
        <v>2391</v>
      </c>
      <c r="D49" s="6">
        <f>D50+D51+D52+D53+D55+D54</f>
        <v>2547</v>
      </c>
      <c r="E49" s="6">
        <f>E50+E51+E52+E53+E55+E54</f>
        <v>454.37308</v>
      </c>
      <c r="F49" s="167"/>
      <c r="G49" s="6">
        <f>G50+G51+G53+G52+G55+G54</f>
        <v>1466.39615</v>
      </c>
      <c r="H49" s="97">
        <f t="shared" si="0"/>
        <v>17.83953985080487</v>
      </c>
      <c r="I49" s="98">
        <f t="shared" si="1"/>
        <v>-2092.62692</v>
      </c>
    </row>
    <row r="50" spans="1:9" s="147" customFormat="1" ht="11.25" customHeight="1">
      <c r="A50" s="102" t="s">
        <v>162</v>
      </c>
      <c r="B50" s="125" t="s">
        <v>133</v>
      </c>
      <c r="C50" s="57"/>
      <c r="D50" s="315"/>
      <c r="E50" s="57"/>
      <c r="F50" s="419"/>
      <c r="G50" s="315">
        <v>63.49979</v>
      </c>
      <c r="H50" s="373">
        <v>0</v>
      </c>
      <c r="I50" s="57">
        <f t="shared" si="1"/>
        <v>0</v>
      </c>
    </row>
    <row r="51" spans="1:9" s="147" customFormat="1" ht="11.25" customHeight="1">
      <c r="A51" s="118" t="s">
        <v>146</v>
      </c>
      <c r="B51" s="409" t="s">
        <v>148</v>
      </c>
      <c r="C51" s="68">
        <v>1</v>
      </c>
      <c r="D51" s="12">
        <v>157</v>
      </c>
      <c r="E51" s="68">
        <v>79.43209</v>
      </c>
      <c r="F51" s="259"/>
      <c r="G51" s="12">
        <v>0.41559</v>
      </c>
      <c r="H51" s="180">
        <f t="shared" si="0"/>
        <v>50.593687898089165</v>
      </c>
      <c r="I51" s="68">
        <f t="shared" si="1"/>
        <v>-77.56791</v>
      </c>
    </row>
    <row r="52" spans="1:9" s="147" customFormat="1" ht="11.25" customHeight="1">
      <c r="A52" s="118" t="s">
        <v>285</v>
      </c>
      <c r="B52" s="409" t="s">
        <v>182</v>
      </c>
      <c r="C52" s="68">
        <v>220</v>
      </c>
      <c r="D52" s="12">
        <v>220</v>
      </c>
      <c r="E52" s="68">
        <v>28.7938</v>
      </c>
      <c r="F52" s="259"/>
      <c r="G52" s="12"/>
      <c r="H52" s="180">
        <f t="shared" si="0"/>
        <v>13.08809090909091</v>
      </c>
      <c r="I52" s="68">
        <f t="shared" si="1"/>
        <v>-191.2062</v>
      </c>
    </row>
    <row r="53" spans="1:9" s="147" customFormat="1" ht="11.25" customHeight="1">
      <c r="A53" s="118" t="s">
        <v>147</v>
      </c>
      <c r="B53" s="130" t="s">
        <v>149</v>
      </c>
      <c r="C53" s="68"/>
      <c r="D53" s="12"/>
      <c r="E53" s="68"/>
      <c r="F53" s="259"/>
      <c r="G53" s="12">
        <v>157.7731</v>
      </c>
      <c r="H53" s="180">
        <v>0</v>
      </c>
      <c r="I53" s="68">
        <f t="shared" si="1"/>
        <v>0</v>
      </c>
    </row>
    <row r="54" spans="1:9" s="147" customFormat="1" ht="11.25" customHeight="1">
      <c r="A54" s="118" t="s">
        <v>171</v>
      </c>
      <c r="B54" s="130" t="s">
        <v>172</v>
      </c>
      <c r="C54" s="68"/>
      <c r="D54" s="12"/>
      <c r="E54" s="68"/>
      <c r="F54" s="259"/>
      <c r="G54" s="12"/>
      <c r="H54" s="180">
        <v>0</v>
      </c>
      <c r="I54" s="68">
        <f t="shared" si="1"/>
        <v>0</v>
      </c>
    </row>
    <row r="55" spans="1:9" s="147" customFormat="1" ht="23.25" customHeight="1">
      <c r="A55" s="118" t="s">
        <v>173</v>
      </c>
      <c r="B55" s="409" t="s">
        <v>174</v>
      </c>
      <c r="C55" s="68">
        <v>2170</v>
      </c>
      <c r="D55" s="12">
        <v>2170</v>
      </c>
      <c r="E55" s="68">
        <v>346.14719</v>
      </c>
      <c r="F55" s="259"/>
      <c r="G55" s="12">
        <v>1244.70767</v>
      </c>
      <c r="H55" s="180">
        <f t="shared" si="0"/>
        <v>15.95148341013825</v>
      </c>
      <c r="I55" s="68">
        <f t="shared" si="1"/>
        <v>-1823.8528099999999</v>
      </c>
    </row>
    <row r="56" spans="1:9" s="147" customFormat="1" ht="13.5" customHeight="1" thickBot="1">
      <c r="A56" s="130" t="s">
        <v>267</v>
      </c>
      <c r="B56" s="420" t="s">
        <v>266</v>
      </c>
      <c r="C56" s="245"/>
      <c r="D56" s="305"/>
      <c r="E56" s="245"/>
      <c r="F56" s="386"/>
      <c r="G56" s="305"/>
      <c r="H56" s="376">
        <v>0</v>
      </c>
      <c r="I56" s="245">
        <f t="shared" si="1"/>
        <v>0</v>
      </c>
    </row>
    <row r="57" spans="1:10" s="147" customFormat="1" ht="34.5" customHeight="1" thickBot="1">
      <c r="A57" s="113" t="s">
        <v>309</v>
      </c>
      <c r="B57" s="203" t="s">
        <v>40</v>
      </c>
      <c r="C57" s="424">
        <f>C58+C59</f>
        <v>0</v>
      </c>
      <c r="D57" s="424">
        <f>D58+D59+D60</f>
        <v>1143</v>
      </c>
      <c r="E57" s="424">
        <f>E58+E59+E60</f>
        <v>1142.94659</v>
      </c>
      <c r="F57" s="424">
        <f>F58+F59</f>
        <v>0</v>
      </c>
      <c r="G57" s="424">
        <v>229.7103</v>
      </c>
      <c r="H57" s="425">
        <f t="shared" si="0"/>
        <v>99.99532720909886</v>
      </c>
      <c r="I57" s="98">
        <f t="shared" si="1"/>
        <v>-0.0534099999999853</v>
      </c>
      <c r="J57" s="87"/>
    </row>
    <row r="58" spans="1:9" s="86" customFormat="1" ht="11.25" customHeight="1" thickBot="1">
      <c r="A58" s="346" t="s">
        <v>313</v>
      </c>
      <c r="B58" s="421" t="s">
        <v>106</v>
      </c>
      <c r="C58" s="422"/>
      <c r="D58" s="423">
        <v>256</v>
      </c>
      <c r="E58" s="57">
        <v>256</v>
      </c>
      <c r="F58" s="373"/>
      <c r="G58" s="315"/>
      <c r="H58" s="373">
        <f t="shared" si="0"/>
        <v>100</v>
      </c>
      <c r="I58" s="57">
        <f t="shared" si="1"/>
        <v>0</v>
      </c>
    </row>
    <row r="59" spans="1:9" s="86" customFormat="1" ht="11.25" customHeight="1" thickBot="1">
      <c r="A59" s="127" t="s">
        <v>314</v>
      </c>
      <c r="B59" s="410" t="s">
        <v>106</v>
      </c>
      <c r="C59" s="68"/>
      <c r="D59" s="12">
        <v>22</v>
      </c>
      <c r="E59" s="68">
        <v>21.07</v>
      </c>
      <c r="F59" s="180"/>
      <c r="G59" s="12"/>
      <c r="H59" s="180">
        <f t="shared" si="0"/>
        <v>95.77272727272728</v>
      </c>
      <c r="I59" s="68">
        <f t="shared" si="1"/>
        <v>-0.9299999999999997</v>
      </c>
    </row>
    <row r="60" spans="1:9" s="86" customFormat="1" ht="30.75" customHeight="1" thickBot="1">
      <c r="A60" s="127" t="s">
        <v>315</v>
      </c>
      <c r="B60" s="426" t="s">
        <v>300</v>
      </c>
      <c r="C60" s="245"/>
      <c r="D60" s="305">
        <v>865</v>
      </c>
      <c r="E60" s="245">
        <v>865.87659</v>
      </c>
      <c r="F60" s="376"/>
      <c r="G60" s="305"/>
      <c r="H60" s="376">
        <f t="shared" si="0"/>
        <v>100.10133988439307</v>
      </c>
      <c r="I60" s="245">
        <f t="shared" si="1"/>
        <v>0.8765899999999647</v>
      </c>
    </row>
    <row r="61" spans="1:9" ht="11.25" customHeight="1" thickBot="1">
      <c r="A61" s="113" t="s">
        <v>41</v>
      </c>
      <c r="B61" s="203" t="s">
        <v>42</v>
      </c>
      <c r="C61" s="424">
        <f>C63+C64+C66+C68+C69+C71+C72+C73+C74+C77+C82+C62+C80+C81</f>
        <v>965</v>
      </c>
      <c r="D61" s="427">
        <f>D63+D64+D66+D68+D69+D70+D72+D73+D74+D77+D82+D62+D80+D81</f>
        <v>987.346</v>
      </c>
      <c r="E61" s="424">
        <f>SUM(E62+E63+E64+E71+E72+E74+E77+E80+E81+E82)</f>
        <v>1111.86454</v>
      </c>
      <c r="F61" s="424" t="e">
        <f>#REF!+#REF!+F66+F68+F69+F71+F72+F73+F75+F77+F62+F80+F81+F82</f>
        <v>#REF!</v>
      </c>
      <c r="G61" s="427">
        <f>G63+G64+G66+G68+G69+G70+G72+G73+G74+G77+G62+G80+G81+G82+G78</f>
        <v>968.38438</v>
      </c>
      <c r="H61" s="425">
        <f t="shared" si="0"/>
        <v>112.61143915101697</v>
      </c>
      <c r="I61" s="98">
        <f t="shared" si="1"/>
        <v>124.51854000000003</v>
      </c>
    </row>
    <row r="62" spans="1:9" ht="11.25" customHeight="1">
      <c r="A62" s="125" t="s">
        <v>126</v>
      </c>
      <c r="B62" s="395" t="s">
        <v>163</v>
      </c>
      <c r="C62" s="57">
        <v>45</v>
      </c>
      <c r="D62" s="315">
        <v>45</v>
      </c>
      <c r="E62" s="57">
        <v>34.00145</v>
      </c>
      <c r="F62" s="373"/>
      <c r="G62" s="315">
        <v>38.40871</v>
      </c>
      <c r="H62" s="373">
        <f t="shared" si="0"/>
        <v>75.55877777777778</v>
      </c>
      <c r="I62" s="57">
        <f t="shared" si="1"/>
        <v>-10.998550000000002</v>
      </c>
    </row>
    <row r="63" spans="1:10" s="86" customFormat="1" ht="11.25" customHeight="1">
      <c r="A63" s="42" t="s">
        <v>43</v>
      </c>
      <c r="B63" s="196" t="s">
        <v>329</v>
      </c>
      <c r="C63" s="428">
        <v>1</v>
      </c>
      <c r="D63" s="429">
        <v>1</v>
      </c>
      <c r="E63" s="430">
        <v>6.55003</v>
      </c>
      <c r="F63" s="414"/>
      <c r="G63" s="429">
        <v>15.275</v>
      </c>
      <c r="H63" s="180">
        <f>E63/D63*100</f>
        <v>655.0029999999999</v>
      </c>
      <c r="I63" s="68">
        <f>E63-D63</f>
        <v>5.55003</v>
      </c>
      <c r="J63" s="87"/>
    </row>
    <row r="64" spans="1:9" ht="11.25" customHeight="1">
      <c r="A64" s="118" t="s">
        <v>46</v>
      </c>
      <c r="B64" s="196" t="s">
        <v>330</v>
      </c>
      <c r="C64" s="68">
        <v>38</v>
      </c>
      <c r="D64" s="12">
        <v>38</v>
      </c>
      <c r="E64" s="68">
        <v>15</v>
      </c>
      <c r="F64" s="180"/>
      <c r="G64" s="12">
        <v>10</v>
      </c>
      <c r="H64" s="180">
        <f>E64/D64*100</f>
        <v>39.473684210526315</v>
      </c>
      <c r="I64" s="68">
        <f>E64-D64</f>
        <v>-23</v>
      </c>
    </row>
    <row r="65" spans="1:9" ht="13.5" customHeight="1">
      <c r="A65" s="118" t="s">
        <v>64</v>
      </c>
      <c r="B65" s="495" t="s">
        <v>331</v>
      </c>
      <c r="C65" s="494"/>
      <c r="D65" s="486"/>
      <c r="E65" s="487"/>
      <c r="F65" s="180"/>
      <c r="G65" s="486"/>
      <c r="H65" s="484"/>
      <c r="I65" s="487"/>
    </row>
    <row r="66" spans="1:9" ht="7.5" customHeight="1">
      <c r="A66" s="125"/>
      <c r="B66" s="496"/>
      <c r="C66" s="489"/>
      <c r="D66" s="486"/>
      <c r="E66" s="487"/>
      <c r="F66" s="180"/>
      <c r="G66" s="486"/>
      <c r="H66" s="484"/>
      <c r="I66" s="487"/>
    </row>
    <row r="67" spans="1:9" ht="11.25" customHeight="1">
      <c r="A67" s="102" t="s">
        <v>205</v>
      </c>
      <c r="B67" s="196" t="s">
        <v>187</v>
      </c>
      <c r="C67" s="68"/>
      <c r="D67" s="486"/>
      <c r="E67" s="487"/>
      <c r="F67" s="180"/>
      <c r="G67" s="486"/>
      <c r="H67" s="484"/>
      <c r="I67" s="487"/>
    </row>
    <row r="68" spans="2:9" ht="8.25" customHeight="1" hidden="1" thickBot="1">
      <c r="B68" s="196"/>
      <c r="C68" s="68"/>
      <c r="D68" s="486"/>
      <c r="E68" s="487"/>
      <c r="F68" s="180"/>
      <c r="G68" s="486"/>
      <c r="H68" s="484"/>
      <c r="I68" s="487"/>
    </row>
    <row r="69" spans="1:9" ht="11.25" customHeight="1">
      <c r="A69" s="118" t="s">
        <v>110</v>
      </c>
      <c r="B69" s="196" t="s">
        <v>112</v>
      </c>
      <c r="C69" s="68"/>
      <c r="D69" s="12"/>
      <c r="E69" s="68"/>
      <c r="F69" s="180"/>
      <c r="G69" s="12">
        <v>30</v>
      </c>
      <c r="H69" s="180">
        <v>0</v>
      </c>
      <c r="I69" s="68">
        <f t="shared" si="1"/>
        <v>0</v>
      </c>
    </row>
    <row r="70" spans="1:9" ht="10.5" customHeight="1">
      <c r="A70" s="492" t="s">
        <v>48</v>
      </c>
      <c r="B70" s="495" t="s">
        <v>332</v>
      </c>
      <c r="C70" s="68">
        <v>181</v>
      </c>
      <c r="D70" s="486">
        <v>181</v>
      </c>
      <c r="E70" s="68">
        <v>22</v>
      </c>
      <c r="F70" s="180"/>
      <c r="G70" s="486">
        <v>12.3</v>
      </c>
      <c r="H70" s="484">
        <f>E71/D70*100</f>
        <v>12.154696132596685</v>
      </c>
      <c r="I70" s="487">
        <f>E71-D70</f>
        <v>-159</v>
      </c>
    </row>
    <row r="71" spans="1:9" ht="1.5" customHeight="1" hidden="1">
      <c r="A71" s="493"/>
      <c r="B71" s="496"/>
      <c r="C71" s="68">
        <v>181</v>
      </c>
      <c r="D71" s="486"/>
      <c r="E71" s="68">
        <v>22</v>
      </c>
      <c r="F71" s="180"/>
      <c r="G71" s="486"/>
      <c r="H71" s="484"/>
      <c r="I71" s="487"/>
    </row>
    <row r="72" spans="1:9" ht="11.25" customHeight="1">
      <c r="A72" s="118" t="s">
        <v>51</v>
      </c>
      <c r="B72" s="196" t="s">
        <v>111</v>
      </c>
      <c r="C72" s="68">
        <v>140</v>
      </c>
      <c r="D72" s="12">
        <v>140</v>
      </c>
      <c r="E72" s="68">
        <v>322.24039</v>
      </c>
      <c r="F72" s="180"/>
      <c r="G72" s="12">
        <v>288.49582</v>
      </c>
      <c r="H72" s="180">
        <f aca="true" t="shared" si="2" ref="H72:H134">E72/D72*100</f>
        <v>230.17170714285714</v>
      </c>
      <c r="I72" s="68">
        <f aca="true" t="shared" si="3" ref="I72:I134">E72-D72</f>
        <v>182.24039</v>
      </c>
    </row>
    <row r="73" spans="1:9" ht="11.25" customHeight="1">
      <c r="A73" s="118" t="s">
        <v>52</v>
      </c>
      <c r="B73" s="196" t="s">
        <v>53</v>
      </c>
      <c r="C73" s="68"/>
      <c r="D73" s="12"/>
      <c r="E73" s="68"/>
      <c r="F73" s="180"/>
      <c r="G73" s="12"/>
      <c r="H73" s="180">
        <v>0</v>
      </c>
      <c r="I73" s="68">
        <f t="shared" si="3"/>
        <v>0</v>
      </c>
    </row>
    <row r="74" spans="1:9" ht="11.25" customHeight="1">
      <c r="A74" s="118" t="s">
        <v>54</v>
      </c>
      <c r="B74" s="495" t="s">
        <v>333</v>
      </c>
      <c r="C74" s="494">
        <v>14</v>
      </c>
      <c r="D74" s="486">
        <v>14</v>
      </c>
      <c r="E74" s="494">
        <v>14.77019</v>
      </c>
      <c r="F74" s="180"/>
      <c r="G74" s="491">
        <v>3</v>
      </c>
      <c r="H74" s="484">
        <f>E74/D74*100</f>
        <v>105.50135714285713</v>
      </c>
      <c r="I74" s="487">
        <f>E74-D74</f>
        <v>0.7701899999999995</v>
      </c>
    </row>
    <row r="75" spans="2:9" ht="9.75" customHeight="1">
      <c r="B75" s="496"/>
      <c r="C75" s="489"/>
      <c r="D75" s="486"/>
      <c r="E75" s="489"/>
      <c r="F75" s="180"/>
      <c r="G75" s="488"/>
      <c r="H75" s="484"/>
      <c r="I75" s="487"/>
    </row>
    <row r="76" spans="1:9" ht="11.25" customHeight="1">
      <c r="A76" s="118" t="s">
        <v>56</v>
      </c>
      <c r="B76" s="196" t="s">
        <v>57</v>
      </c>
      <c r="C76" s="68"/>
      <c r="D76" s="12"/>
      <c r="E76" s="68"/>
      <c r="F76" s="180"/>
      <c r="G76" s="12">
        <v>5.491</v>
      </c>
      <c r="H76" s="180">
        <v>0</v>
      </c>
      <c r="I76" s="68">
        <f>E76-D76</f>
        <v>0</v>
      </c>
    </row>
    <row r="77" spans="1:9" ht="11.25" customHeight="1">
      <c r="A77" s="125"/>
      <c r="B77" s="196" t="s">
        <v>58</v>
      </c>
      <c r="C77" s="68">
        <f>C78+C79</f>
        <v>0</v>
      </c>
      <c r="D77" s="12">
        <f>D78+D79</f>
        <v>5.346</v>
      </c>
      <c r="E77" s="68">
        <f>E78+E79</f>
        <v>5.346</v>
      </c>
      <c r="F77" s="68">
        <f>F78+F79</f>
        <v>0</v>
      </c>
      <c r="G77" s="12">
        <v>4.5</v>
      </c>
      <c r="H77" s="180">
        <f>E77/D77*100</f>
        <v>100</v>
      </c>
      <c r="I77" s="68">
        <f>E77-D77</f>
        <v>0</v>
      </c>
    </row>
    <row r="78" spans="1:9" ht="11.25" customHeight="1">
      <c r="A78" s="102" t="s">
        <v>144</v>
      </c>
      <c r="B78" s="195" t="s">
        <v>143</v>
      </c>
      <c r="C78" s="68"/>
      <c r="D78" s="12"/>
      <c r="E78" s="68"/>
      <c r="F78" s="180"/>
      <c r="G78" s="12">
        <v>0.991</v>
      </c>
      <c r="H78" s="180">
        <v>0</v>
      </c>
      <c r="I78" s="68">
        <f t="shared" si="3"/>
        <v>0</v>
      </c>
    </row>
    <row r="79" spans="1:9" ht="11.25" customHeight="1">
      <c r="A79" s="130" t="s">
        <v>128</v>
      </c>
      <c r="B79" s="411" t="s">
        <v>132</v>
      </c>
      <c r="C79" s="68"/>
      <c r="D79" s="12">
        <v>5.346</v>
      </c>
      <c r="E79" s="68">
        <v>5.346</v>
      </c>
      <c r="F79" s="180"/>
      <c r="G79" s="12"/>
      <c r="H79" s="180">
        <f t="shared" si="2"/>
        <v>100</v>
      </c>
      <c r="I79" s="68">
        <f t="shared" si="3"/>
        <v>0</v>
      </c>
    </row>
    <row r="80" spans="1:9" ht="11.25" customHeight="1">
      <c r="A80" s="130" t="s">
        <v>119</v>
      </c>
      <c r="B80" s="412" t="s">
        <v>145</v>
      </c>
      <c r="C80" s="68"/>
      <c r="D80" s="12"/>
      <c r="E80" s="68">
        <v>30</v>
      </c>
      <c r="F80" s="180"/>
      <c r="G80" s="12">
        <v>3</v>
      </c>
      <c r="H80" s="180">
        <v>0</v>
      </c>
      <c r="I80" s="68">
        <f t="shared" si="3"/>
        <v>30</v>
      </c>
    </row>
    <row r="81" spans="1:9" ht="11.25" customHeight="1">
      <c r="A81" s="130" t="s">
        <v>152</v>
      </c>
      <c r="B81" s="412" t="s">
        <v>145</v>
      </c>
      <c r="C81" s="68">
        <v>29</v>
      </c>
      <c r="D81" s="12">
        <v>46</v>
      </c>
      <c r="E81" s="68">
        <v>64.73038</v>
      </c>
      <c r="F81" s="180"/>
      <c r="G81" s="12">
        <v>39.24</v>
      </c>
      <c r="H81" s="180">
        <f t="shared" si="2"/>
        <v>140.71821739130434</v>
      </c>
      <c r="I81" s="68">
        <f t="shared" si="3"/>
        <v>18.730379999999997</v>
      </c>
    </row>
    <row r="82" spans="1:9" ht="11.25" customHeight="1">
      <c r="A82" s="130" t="s">
        <v>59</v>
      </c>
      <c r="B82" s="196" t="s">
        <v>60</v>
      </c>
      <c r="C82" s="68">
        <f>C83</f>
        <v>517</v>
      </c>
      <c r="D82" s="12">
        <f>D83</f>
        <v>517</v>
      </c>
      <c r="E82" s="12">
        <v>597.2261</v>
      </c>
      <c r="F82" s="12" t="e">
        <f>#REF!</f>
        <v>#REF!</v>
      </c>
      <c r="G82" s="12">
        <f>G83</f>
        <v>523.17385</v>
      </c>
      <c r="H82" s="180">
        <f t="shared" si="2"/>
        <v>115.51762088974856</v>
      </c>
      <c r="I82" s="68">
        <f t="shared" si="3"/>
        <v>80.22609999999997</v>
      </c>
    </row>
    <row r="83" spans="1:9" ht="11.25" customHeight="1" thickBot="1">
      <c r="A83" s="118" t="s">
        <v>61</v>
      </c>
      <c r="B83" s="293" t="s">
        <v>334</v>
      </c>
      <c r="C83" s="245">
        <v>517</v>
      </c>
      <c r="D83" s="305">
        <v>517</v>
      </c>
      <c r="E83" s="245">
        <v>597.2261</v>
      </c>
      <c r="F83" s="376"/>
      <c r="G83" s="305">
        <v>523.17385</v>
      </c>
      <c r="H83" s="376">
        <f>E83/D83*100</f>
        <v>115.51762088974856</v>
      </c>
      <c r="I83" s="245">
        <f>E83-D83</f>
        <v>80.22609999999997</v>
      </c>
    </row>
    <row r="84" spans="1:9" ht="11.25" customHeight="1" thickBot="1">
      <c r="A84" s="113" t="s">
        <v>65</v>
      </c>
      <c r="B84" s="203" t="s">
        <v>66</v>
      </c>
      <c r="C84" s="424">
        <f>C85+C86+C87</f>
        <v>0</v>
      </c>
      <c r="D84" s="427">
        <f>D85+D86+D87</f>
        <v>8940</v>
      </c>
      <c r="E84" s="424">
        <f>E85+E86+E87</f>
        <v>9048.20717</v>
      </c>
      <c r="F84" s="431">
        <f>F85+F86+F87</f>
        <v>0</v>
      </c>
      <c r="G84" s="427">
        <f>G85+G86+G87</f>
        <v>542.15182</v>
      </c>
      <c r="H84" s="425">
        <f t="shared" si="2"/>
        <v>101.21037102908276</v>
      </c>
      <c r="I84" s="98">
        <f t="shared" si="3"/>
        <v>108.20716999999968</v>
      </c>
    </row>
    <row r="85" spans="1:9" ht="11.25" customHeight="1">
      <c r="A85" s="102" t="s">
        <v>67</v>
      </c>
      <c r="B85" s="395" t="s">
        <v>68</v>
      </c>
      <c r="C85" s="57"/>
      <c r="D85" s="315"/>
      <c r="E85" s="57">
        <v>85.71659</v>
      </c>
      <c r="F85" s="373"/>
      <c r="G85" s="315">
        <v>83.92382</v>
      </c>
      <c r="H85" s="370">
        <v>0</v>
      </c>
      <c r="I85" s="371">
        <f t="shared" si="3"/>
        <v>85.71659</v>
      </c>
    </row>
    <row r="86" spans="1:9" ht="11.25" customHeight="1" hidden="1">
      <c r="A86" s="118" t="s">
        <v>184</v>
      </c>
      <c r="B86" s="196" t="s">
        <v>68</v>
      </c>
      <c r="C86" s="68"/>
      <c r="D86" s="12"/>
      <c r="E86" s="68"/>
      <c r="F86" s="180"/>
      <c r="G86" s="12"/>
      <c r="H86" s="241" t="e">
        <f t="shared" si="2"/>
        <v>#DIV/0!</v>
      </c>
      <c r="I86" s="242">
        <f t="shared" si="3"/>
        <v>0</v>
      </c>
    </row>
    <row r="87" spans="1:9" ht="11.25" customHeight="1" thickBot="1">
      <c r="A87" s="118" t="s">
        <v>69</v>
      </c>
      <c r="B87" s="293" t="s">
        <v>66</v>
      </c>
      <c r="C87" s="245"/>
      <c r="D87" s="305">
        <v>8940</v>
      </c>
      <c r="E87" s="245">
        <v>8962.49058</v>
      </c>
      <c r="F87" s="376"/>
      <c r="G87" s="305">
        <v>458.228</v>
      </c>
      <c r="H87" s="377">
        <f t="shared" si="2"/>
        <v>100.25157248322148</v>
      </c>
      <c r="I87" s="378">
        <f t="shared" si="3"/>
        <v>22.49057999999968</v>
      </c>
    </row>
    <row r="88" spans="1:9" ht="11.25" customHeight="1" thickBot="1">
      <c r="A88" s="168" t="s">
        <v>72</v>
      </c>
      <c r="B88" s="434" t="s">
        <v>73</v>
      </c>
      <c r="C88" s="435">
        <f>C89+C165+C163+C162</f>
        <v>337835.506</v>
      </c>
      <c r="D88" s="436">
        <f>D89+D165+D163+D162</f>
        <v>359612.76099999994</v>
      </c>
      <c r="E88" s="435">
        <f>E89+E165+E163+E162</f>
        <v>340407.81976999994</v>
      </c>
      <c r="F88" s="435">
        <f>F89+F165+F163+F162+F164</f>
        <v>0</v>
      </c>
      <c r="G88" s="436">
        <f>G89+G165+G163+G162+G164</f>
        <v>310247.57167</v>
      </c>
      <c r="H88" s="437">
        <f t="shared" si="2"/>
        <v>94.65954957310316</v>
      </c>
      <c r="I88" s="438">
        <f t="shared" si="3"/>
        <v>-19204.941229999997</v>
      </c>
    </row>
    <row r="89" spans="1:9" ht="11.25" customHeight="1" thickBot="1">
      <c r="A89" s="169" t="s">
        <v>115</v>
      </c>
      <c r="B89" s="439" t="s">
        <v>116</v>
      </c>
      <c r="C89" s="242">
        <f>C90+C93+C113+C144</f>
        <v>337835.506</v>
      </c>
      <c r="D89" s="415">
        <f>D90+D93+D113+D144</f>
        <v>359612.76099999994</v>
      </c>
      <c r="E89" s="242">
        <f>E90+E93+E113+E144</f>
        <v>340399.63839</v>
      </c>
      <c r="F89" s="242">
        <f>F90+F93+F113+F144</f>
        <v>0</v>
      </c>
      <c r="G89" s="415">
        <f>G90+G93+G113+G144</f>
        <v>310246.52731</v>
      </c>
      <c r="H89" s="241">
        <f t="shared" si="2"/>
        <v>94.65727452035553</v>
      </c>
      <c r="I89" s="440">
        <f t="shared" si="3"/>
        <v>-19213.122609999962</v>
      </c>
    </row>
    <row r="90" spans="1:9" ht="11.25" customHeight="1" thickBot="1">
      <c r="A90" s="168" t="s">
        <v>234</v>
      </c>
      <c r="B90" s="441" t="s">
        <v>74</v>
      </c>
      <c r="C90" s="365">
        <f>C91+C92</f>
        <v>116714.4</v>
      </c>
      <c r="D90" s="442">
        <f>D91+D92</f>
        <v>130593.4</v>
      </c>
      <c r="E90" s="365">
        <f>E91+E92</f>
        <v>130593.4</v>
      </c>
      <c r="F90" s="443">
        <f>F91+F92</f>
        <v>0</v>
      </c>
      <c r="G90" s="442">
        <f>SUM(G91+G92)</f>
        <v>107334.7</v>
      </c>
      <c r="H90" s="444">
        <f t="shared" si="2"/>
        <v>100</v>
      </c>
      <c r="I90" s="445">
        <f t="shared" si="3"/>
        <v>0</v>
      </c>
    </row>
    <row r="91" spans="1:9" ht="11.25" customHeight="1">
      <c r="A91" s="125" t="s">
        <v>232</v>
      </c>
      <c r="B91" s="395" t="s">
        <v>75</v>
      </c>
      <c r="C91" s="432">
        <v>115282</v>
      </c>
      <c r="D91" s="433">
        <v>127611</v>
      </c>
      <c r="E91" s="57">
        <v>127611</v>
      </c>
      <c r="F91" s="408"/>
      <c r="G91" s="315">
        <v>103753</v>
      </c>
      <c r="H91" s="373">
        <f t="shared" si="2"/>
        <v>100</v>
      </c>
      <c r="I91" s="57">
        <f t="shared" si="3"/>
        <v>0</v>
      </c>
    </row>
    <row r="92" spans="1:9" ht="11.25" customHeight="1" thickBot="1">
      <c r="A92" s="151" t="s">
        <v>233</v>
      </c>
      <c r="B92" s="390" t="s">
        <v>107</v>
      </c>
      <c r="C92" s="446">
        <v>1432.4</v>
      </c>
      <c r="D92" s="447">
        <v>2982.4</v>
      </c>
      <c r="E92" s="245">
        <v>2982.4</v>
      </c>
      <c r="F92" s="295"/>
      <c r="G92" s="305">
        <v>3581.7</v>
      </c>
      <c r="H92" s="376">
        <f t="shared" si="2"/>
        <v>100</v>
      </c>
      <c r="I92" s="245">
        <f t="shared" si="3"/>
        <v>0</v>
      </c>
    </row>
    <row r="93" spans="1:10" ht="11.25" customHeight="1" thickBot="1">
      <c r="A93" s="168" t="s">
        <v>76</v>
      </c>
      <c r="B93" s="357" t="s">
        <v>77</v>
      </c>
      <c r="C93" s="74">
        <f>C96+C99+C105+C95+C103</f>
        <v>17111</v>
      </c>
      <c r="D93" s="303">
        <f>D96+D99+D105+D95+D102+D101+D104+D103</f>
        <v>26734.239999999998</v>
      </c>
      <c r="E93" s="74">
        <f>E96+E99+E105+E94+E95+E97+E98+E100+E101+E103+E102+E104</f>
        <v>25923.37851</v>
      </c>
      <c r="F93" s="74">
        <f>F96+F99+F105</f>
        <v>0</v>
      </c>
      <c r="G93" s="303">
        <f>G96+G99+G105+G94+G95+G97+G98+G100+G101</f>
        <v>21232.597999999998</v>
      </c>
      <c r="H93" s="425">
        <f t="shared" si="2"/>
        <v>96.96695514815458</v>
      </c>
      <c r="I93" s="98">
        <f t="shared" si="3"/>
        <v>-810.8614899999993</v>
      </c>
      <c r="J93" s="86"/>
    </row>
    <row r="94" spans="1:10" ht="11.25" customHeight="1">
      <c r="A94" s="125" t="s">
        <v>250</v>
      </c>
      <c r="B94" s="395" t="s">
        <v>212</v>
      </c>
      <c r="C94" s="432"/>
      <c r="D94" s="433"/>
      <c r="E94" s="57"/>
      <c r="F94" s="448"/>
      <c r="G94" s="315">
        <v>1654.2</v>
      </c>
      <c r="H94" s="373">
        <v>0</v>
      </c>
      <c r="I94" s="57">
        <f t="shared" si="3"/>
        <v>0</v>
      </c>
      <c r="J94" s="86"/>
    </row>
    <row r="95" spans="1:10" ht="11.25" customHeight="1">
      <c r="A95" s="125" t="s">
        <v>250</v>
      </c>
      <c r="B95" s="196" t="s">
        <v>78</v>
      </c>
      <c r="C95" s="288"/>
      <c r="D95" s="322"/>
      <c r="E95" s="68"/>
      <c r="F95" s="417"/>
      <c r="G95" s="12">
        <v>2078.8</v>
      </c>
      <c r="H95" s="180">
        <v>0</v>
      </c>
      <c r="I95" s="68">
        <f t="shared" si="3"/>
        <v>0</v>
      </c>
      <c r="J95" s="86"/>
    </row>
    <row r="96" spans="1:10" s="86" customFormat="1" ht="11.25" customHeight="1">
      <c r="A96" s="125" t="s">
        <v>228</v>
      </c>
      <c r="B96" s="196" t="s">
        <v>79</v>
      </c>
      <c r="C96" s="288"/>
      <c r="D96" s="322"/>
      <c r="E96" s="68"/>
      <c r="F96" s="42"/>
      <c r="G96" s="12">
        <v>4500</v>
      </c>
      <c r="H96" s="180">
        <v>0</v>
      </c>
      <c r="I96" s="68">
        <f t="shared" si="3"/>
        <v>0</v>
      </c>
      <c r="J96" s="87"/>
    </row>
    <row r="97" spans="1:10" s="86" customFormat="1" ht="11.25" customHeight="1">
      <c r="A97" s="118" t="s">
        <v>251</v>
      </c>
      <c r="B97" s="196" t="s">
        <v>223</v>
      </c>
      <c r="C97" s="288"/>
      <c r="D97" s="322"/>
      <c r="E97" s="68"/>
      <c r="F97" s="42"/>
      <c r="G97" s="12">
        <v>1763.3</v>
      </c>
      <c r="H97" s="180">
        <v>0</v>
      </c>
      <c r="I97" s="68">
        <f t="shared" si="3"/>
        <v>0</v>
      </c>
      <c r="J97" s="87"/>
    </row>
    <row r="98" spans="1:10" s="86" customFormat="1" ht="11.25" customHeight="1">
      <c r="A98" s="118" t="s">
        <v>251</v>
      </c>
      <c r="B98" s="196" t="s">
        <v>252</v>
      </c>
      <c r="C98" s="288"/>
      <c r="D98" s="322"/>
      <c r="E98" s="68"/>
      <c r="F98" s="42"/>
      <c r="G98" s="12">
        <v>777.6</v>
      </c>
      <c r="H98" s="180">
        <v>0</v>
      </c>
      <c r="I98" s="68">
        <f t="shared" si="3"/>
        <v>0</v>
      </c>
      <c r="J98" s="87"/>
    </row>
    <row r="99" spans="1:10" s="86" customFormat="1" ht="11.25" customHeight="1">
      <c r="A99" s="118" t="s">
        <v>229</v>
      </c>
      <c r="B99" s="196" t="s">
        <v>81</v>
      </c>
      <c r="C99" s="288">
        <v>3287.4</v>
      </c>
      <c r="D99" s="322">
        <v>3287.4</v>
      </c>
      <c r="E99" s="68">
        <v>3287.4</v>
      </c>
      <c r="F99" s="42"/>
      <c r="G99" s="12">
        <v>3173.6</v>
      </c>
      <c r="H99" s="180">
        <f t="shared" si="2"/>
        <v>100</v>
      </c>
      <c r="I99" s="68">
        <f t="shared" si="3"/>
        <v>0</v>
      </c>
      <c r="J99" s="87"/>
    </row>
    <row r="100" spans="1:10" s="86" customFormat="1" ht="11.25" customHeight="1">
      <c r="A100" s="118" t="s">
        <v>253</v>
      </c>
      <c r="B100" s="196" t="s">
        <v>254</v>
      </c>
      <c r="C100" s="288"/>
      <c r="D100" s="322"/>
      <c r="E100" s="68"/>
      <c r="F100" s="42"/>
      <c r="G100" s="312">
        <v>600</v>
      </c>
      <c r="H100" s="180">
        <v>0</v>
      </c>
      <c r="I100" s="68">
        <f t="shared" si="3"/>
        <v>0</v>
      </c>
      <c r="J100" s="87"/>
    </row>
    <row r="101" spans="1:10" s="86" customFormat="1" ht="11.25" customHeight="1">
      <c r="A101" s="118" t="s">
        <v>258</v>
      </c>
      <c r="B101" s="196" t="s">
        <v>259</v>
      </c>
      <c r="C101" s="288"/>
      <c r="D101" s="322">
        <v>138.6</v>
      </c>
      <c r="E101" s="68">
        <v>138.6</v>
      </c>
      <c r="F101" s="42"/>
      <c r="G101" s="312">
        <v>203.3</v>
      </c>
      <c r="H101" s="180">
        <f t="shared" si="2"/>
        <v>100</v>
      </c>
      <c r="I101" s="68">
        <f t="shared" si="3"/>
        <v>0</v>
      </c>
      <c r="J101" s="87"/>
    </row>
    <row r="102" spans="1:10" s="86" customFormat="1" ht="11.25" customHeight="1">
      <c r="A102" s="130" t="s">
        <v>280</v>
      </c>
      <c r="B102" s="196" t="s">
        <v>281</v>
      </c>
      <c r="C102" s="288"/>
      <c r="D102" s="322">
        <v>3514.64</v>
      </c>
      <c r="E102" s="68">
        <v>3514.64</v>
      </c>
      <c r="F102" s="42"/>
      <c r="G102" s="312"/>
      <c r="H102" s="180">
        <f t="shared" si="2"/>
        <v>100</v>
      </c>
      <c r="I102" s="68">
        <f t="shared" si="3"/>
        <v>0</v>
      </c>
      <c r="J102" s="87"/>
    </row>
    <row r="103" spans="1:10" s="86" customFormat="1" ht="11.25" customHeight="1">
      <c r="A103" s="130" t="s">
        <v>301</v>
      </c>
      <c r="B103" s="196" t="s">
        <v>302</v>
      </c>
      <c r="C103" s="288">
        <v>5270.3</v>
      </c>
      <c r="D103" s="322">
        <v>5270.3</v>
      </c>
      <c r="E103" s="68">
        <v>5270.3</v>
      </c>
      <c r="F103" s="42"/>
      <c r="G103" s="312"/>
      <c r="H103" s="180">
        <f t="shared" si="2"/>
        <v>100</v>
      </c>
      <c r="I103" s="68">
        <f t="shared" si="3"/>
        <v>0</v>
      </c>
      <c r="J103" s="87"/>
    </row>
    <row r="104" spans="1:10" s="86" customFormat="1" ht="24" customHeight="1" thickBot="1">
      <c r="A104" s="118" t="s">
        <v>288</v>
      </c>
      <c r="B104" s="390" t="s">
        <v>289</v>
      </c>
      <c r="C104" s="294"/>
      <c r="D104" s="323">
        <v>5000</v>
      </c>
      <c r="E104" s="245">
        <v>4999.99789</v>
      </c>
      <c r="F104" s="295"/>
      <c r="G104" s="313"/>
      <c r="H104" s="376">
        <f t="shared" si="2"/>
        <v>99.99995779999999</v>
      </c>
      <c r="I104" s="245">
        <f t="shared" si="3"/>
        <v>-0.002110000000357104</v>
      </c>
      <c r="J104" s="87"/>
    </row>
    <row r="105" spans="1:9" ht="11.25" customHeight="1" thickBot="1">
      <c r="A105" s="168" t="s">
        <v>230</v>
      </c>
      <c r="B105" s="392" t="s">
        <v>80</v>
      </c>
      <c r="C105" s="74">
        <f>C106+C107+C108+C109</f>
        <v>8553.3</v>
      </c>
      <c r="D105" s="303">
        <f>D106+D107+D108+D109</f>
        <v>9523.3</v>
      </c>
      <c r="E105" s="74">
        <f>E106+E107+E108+E109</f>
        <v>8712.440620000001</v>
      </c>
      <c r="F105" s="74">
        <f>F106+F107+F108+F109</f>
        <v>0</v>
      </c>
      <c r="G105" s="303">
        <f>G106+G107+G108+G109+G110+G112</f>
        <v>6481.798</v>
      </c>
      <c r="H105" s="425">
        <f t="shared" si="2"/>
        <v>91.48552098537273</v>
      </c>
      <c r="I105" s="98">
        <f t="shared" si="3"/>
        <v>-810.859379999998</v>
      </c>
    </row>
    <row r="106" spans="1:9" ht="11.25" customHeight="1">
      <c r="A106" s="102" t="s">
        <v>230</v>
      </c>
      <c r="B106" s="395" t="s">
        <v>304</v>
      </c>
      <c r="C106" s="432"/>
      <c r="D106" s="433">
        <v>970</v>
      </c>
      <c r="E106" s="57">
        <v>768.92062</v>
      </c>
      <c r="F106" s="373"/>
      <c r="G106" s="315"/>
      <c r="H106" s="373">
        <f t="shared" si="2"/>
        <v>79.27016701030928</v>
      </c>
      <c r="I106" s="57">
        <f t="shared" si="3"/>
        <v>-201.07938000000001</v>
      </c>
    </row>
    <row r="107" spans="1:9" ht="24.75" customHeight="1">
      <c r="A107" s="118" t="s">
        <v>230</v>
      </c>
      <c r="B107" s="195" t="s">
        <v>195</v>
      </c>
      <c r="C107" s="68">
        <v>2176</v>
      </c>
      <c r="D107" s="12">
        <v>2176</v>
      </c>
      <c r="E107" s="68">
        <v>1876.8</v>
      </c>
      <c r="F107" s="177"/>
      <c r="G107" s="12">
        <v>1928.048</v>
      </c>
      <c r="H107" s="180">
        <f t="shared" si="2"/>
        <v>86.25</v>
      </c>
      <c r="I107" s="68">
        <f t="shared" si="3"/>
        <v>-299.20000000000005</v>
      </c>
    </row>
    <row r="108" spans="1:9" ht="11.25" customHeight="1">
      <c r="A108" s="118" t="s">
        <v>230</v>
      </c>
      <c r="B108" s="195" t="s">
        <v>231</v>
      </c>
      <c r="C108" s="68">
        <v>2654.3</v>
      </c>
      <c r="D108" s="12">
        <v>2654.3</v>
      </c>
      <c r="E108" s="68">
        <v>2654.3</v>
      </c>
      <c r="F108" s="177"/>
      <c r="G108" s="12">
        <v>1545</v>
      </c>
      <c r="H108" s="180">
        <f t="shared" si="2"/>
        <v>100</v>
      </c>
      <c r="I108" s="68">
        <f t="shared" si="3"/>
        <v>0</v>
      </c>
    </row>
    <row r="109" spans="1:9" ht="13.5" customHeight="1">
      <c r="A109" s="118" t="s">
        <v>230</v>
      </c>
      <c r="B109" s="195" t="s">
        <v>262</v>
      </c>
      <c r="C109" s="68">
        <v>3723</v>
      </c>
      <c r="D109" s="12">
        <v>3723</v>
      </c>
      <c r="E109" s="68">
        <v>3412.42</v>
      </c>
      <c r="F109" s="177"/>
      <c r="G109" s="12">
        <v>3008.75</v>
      </c>
      <c r="H109" s="180">
        <f t="shared" si="2"/>
        <v>91.65780284716627</v>
      </c>
      <c r="I109" s="68">
        <f t="shared" si="3"/>
        <v>-310.5799999999999</v>
      </c>
    </row>
    <row r="110" spans="1:9" ht="25.5" customHeight="1">
      <c r="A110" s="118" t="s">
        <v>230</v>
      </c>
      <c r="B110" s="391" t="s">
        <v>179</v>
      </c>
      <c r="C110" s="68"/>
      <c r="D110" s="12"/>
      <c r="E110" s="68"/>
      <c r="F110" s="177"/>
      <c r="G110" s="12"/>
      <c r="H110" s="180">
        <v>0</v>
      </c>
      <c r="I110" s="68">
        <f t="shared" si="3"/>
        <v>0</v>
      </c>
    </row>
    <row r="111" spans="1:9" ht="24" customHeight="1">
      <c r="A111" s="130" t="s">
        <v>261</v>
      </c>
      <c r="B111" s="413" t="s">
        <v>260</v>
      </c>
      <c r="C111" s="68"/>
      <c r="D111" s="12"/>
      <c r="E111" s="68"/>
      <c r="F111" s="177"/>
      <c r="G111" s="12"/>
      <c r="H111" s="180">
        <v>0</v>
      </c>
      <c r="I111" s="68">
        <f t="shared" si="3"/>
        <v>0</v>
      </c>
    </row>
    <row r="112" spans="1:9" ht="14.25" customHeight="1" thickBot="1">
      <c r="A112" s="118" t="s">
        <v>261</v>
      </c>
      <c r="B112" s="449" t="s">
        <v>204</v>
      </c>
      <c r="C112" s="245"/>
      <c r="D112" s="305"/>
      <c r="E112" s="245"/>
      <c r="F112" s="236"/>
      <c r="G112" s="305"/>
      <c r="H112" s="376">
        <v>0</v>
      </c>
      <c r="I112" s="245">
        <f t="shared" si="3"/>
        <v>0</v>
      </c>
    </row>
    <row r="113" spans="1:9" ht="11.25" customHeight="1" thickBot="1">
      <c r="A113" s="168" t="s">
        <v>236</v>
      </c>
      <c r="B113" s="453" t="s">
        <v>82</v>
      </c>
      <c r="C113" s="435">
        <f>C114+C131+C134+C135+C136+C137+C138+C139+C142+C133+C140</f>
        <v>166399.9</v>
      </c>
      <c r="D113" s="436">
        <f>D114+D131+D134+D135+D136+D137+D138+D139+D142+D133+D140</f>
        <v>167116.99999999997</v>
      </c>
      <c r="E113" s="435">
        <f>E114+E131+E134+E135+E136+E137+E138+E139+E142+E133+E132+E140</f>
        <v>151583.38296</v>
      </c>
      <c r="F113" s="435">
        <f>F114+F131+F134+F135+F136+F137+F138+F139+F142+F133+F132</f>
        <v>0</v>
      </c>
      <c r="G113" s="436">
        <f>G114+G131+G134+G135+G136+G137+G138+G139+G142+G133+G132+G141+G140</f>
        <v>157705.29587</v>
      </c>
      <c r="H113" s="437">
        <f t="shared" si="2"/>
        <v>90.70494501457064</v>
      </c>
      <c r="I113" s="438">
        <f t="shared" si="3"/>
        <v>-15533.617039999983</v>
      </c>
    </row>
    <row r="114" spans="1:9" ht="11.25" customHeight="1" thickBot="1">
      <c r="A114" s="168" t="s">
        <v>83</v>
      </c>
      <c r="B114" s="454" t="s">
        <v>237</v>
      </c>
      <c r="C114" s="365">
        <f>C117+C118+C123+C126+C125+C116+C115+C124+C119+C127+C128+C121+C122+C129+C130</f>
        <v>124432.5</v>
      </c>
      <c r="D114" s="442">
        <f>D117+D118+D123+D126+D125+D116+D115+D124+D119+D127+D128+D121+D122+D129+D130</f>
        <v>125049.4</v>
      </c>
      <c r="E114" s="365">
        <f>E117+E118+E123+E126+E125+E116+E115+E124+E119+E127+E128+E121+E122+E129+E130</f>
        <v>113309.05040000001</v>
      </c>
      <c r="F114" s="365">
        <f>F117+F118+F123+F126+F125+F116+F115+F124+F119+F127+F128+F121+F122+F129</f>
        <v>0</v>
      </c>
      <c r="G114" s="442">
        <f>G117+G118+G123+G126+G125+G116+G115+G124+G119+G127+G128+G121+G122+G129+G130</f>
        <v>116985.25468</v>
      </c>
      <c r="H114" s="444">
        <f t="shared" si="2"/>
        <v>90.61143068259425</v>
      </c>
      <c r="I114" s="445">
        <f t="shared" si="3"/>
        <v>-11740.349599999987</v>
      </c>
    </row>
    <row r="115" spans="1:9" ht="25.5" customHeight="1">
      <c r="A115" s="125" t="s">
        <v>235</v>
      </c>
      <c r="B115" s="393" t="s">
        <v>105</v>
      </c>
      <c r="C115" s="450">
        <v>1411.8</v>
      </c>
      <c r="D115" s="451">
        <v>1411.8</v>
      </c>
      <c r="E115" s="57">
        <v>1411.788</v>
      </c>
      <c r="F115" s="452"/>
      <c r="G115" s="315">
        <v>1383.8573</v>
      </c>
      <c r="H115" s="373">
        <f t="shared" si="2"/>
        <v>99.99915002124948</v>
      </c>
      <c r="I115" s="57">
        <f t="shared" si="3"/>
        <v>-0.011999999999943611</v>
      </c>
    </row>
    <row r="116" spans="1:9" ht="11.25" customHeight="1">
      <c r="A116" s="125" t="s">
        <v>235</v>
      </c>
      <c r="B116" s="195" t="s">
        <v>109</v>
      </c>
      <c r="C116" s="360">
        <v>18</v>
      </c>
      <c r="D116" s="416">
        <v>18</v>
      </c>
      <c r="E116" s="68">
        <v>18</v>
      </c>
      <c r="F116" s="177"/>
      <c r="G116" s="12">
        <v>18</v>
      </c>
      <c r="H116" s="180">
        <f t="shared" si="2"/>
        <v>100</v>
      </c>
      <c r="I116" s="68">
        <f t="shared" si="3"/>
        <v>0</v>
      </c>
    </row>
    <row r="117" spans="1:9" ht="11.25" customHeight="1">
      <c r="A117" s="125" t="s">
        <v>235</v>
      </c>
      <c r="B117" s="195" t="s">
        <v>169</v>
      </c>
      <c r="C117" s="360"/>
      <c r="D117" s="416"/>
      <c r="E117" s="68"/>
      <c r="F117" s="180"/>
      <c r="G117" s="12">
        <v>3094.08</v>
      </c>
      <c r="H117" s="180">
        <v>0</v>
      </c>
      <c r="I117" s="68">
        <f t="shared" si="3"/>
        <v>0</v>
      </c>
    </row>
    <row r="118" spans="1:9" ht="11.25" customHeight="1">
      <c r="A118" s="125" t="s">
        <v>235</v>
      </c>
      <c r="B118" s="196" t="s">
        <v>168</v>
      </c>
      <c r="C118" s="288">
        <v>89758.7</v>
      </c>
      <c r="D118" s="322">
        <v>89758.7</v>
      </c>
      <c r="E118" s="68">
        <v>82263</v>
      </c>
      <c r="F118" s="42"/>
      <c r="G118" s="12">
        <v>82029</v>
      </c>
      <c r="H118" s="180">
        <f t="shared" si="2"/>
        <v>91.6490546320301</v>
      </c>
      <c r="I118" s="68">
        <f t="shared" si="3"/>
        <v>-7495.699999999997</v>
      </c>
    </row>
    <row r="119" spans="1:9" ht="11.25" customHeight="1">
      <c r="A119" s="125" t="s">
        <v>235</v>
      </c>
      <c r="B119" s="196" t="s">
        <v>142</v>
      </c>
      <c r="C119" s="288">
        <v>15412.8</v>
      </c>
      <c r="D119" s="322">
        <v>15412.8</v>
      </c>
      <c r="E119" s="68">
        <v>14126</v>
      </c>
      <c r="F119" s="42"/>
      <c r="G119" s="12">
        <v>14816</v>
      </c>
      <c r="H119" s="180">
        <f t="shared" si="2"/>
        <v>91.65109519360531</v>
      </c>
      <c r="I119" s="68">
        <f t="shared" si="3"/>
        <v>-1286.7999999999993</v>
      </c>
    </row>
    <row r="120" spans="2:9" ht="1.5" customHeight="1" hidden="1">
      <c r="B120" s="130"/>
      <c r="C120" s="42"/>
      <c r="D120" s="418"/>
      <c r="E120" s="68"/>
      <c r="F120" s="42"/>
      <c r="G120" s="418"/>
      <c r="H120" s="180" t="e">
        <f t="shared" si="2"/>
        <v>#DIV/0!</v>
      </c>
      <c r="I120" s="68">
        <f t="shared" si="3"/>
        <v>0</v>
      </c>
    </row>
    <row r="121" spans="1:9" ht="12" customHeight="1">
      <c r="A121" s="125" t="s">
        <v>235</v>
      </c>
      <c r="B121" s="196" t="s">
        <v>220</v>
      </c>
      <c r="C121" s="288">
        <v>416.2</v>
      </c>
      <c r="D121" s="322">
        <v>416.2</v>
      </c>
      <c r="E121" s="68">
        <v>264.6</v>
      </c>
      <c r="F121" s="42"/>
      <c r="G121" s="12">
        <v>398.43438</v>
      </c>
      <c r="H121" s="180">
        <f t="shared" si="2"/>
        <v>63.57520422873619</v>
      </c>
      <c r="I121" s="68">
        <f t="shared" si="3"/>
        <v>-151.59999999999997</v>
      </c>
    </row>
    <row r="122" spans="1:9" ht="9.75" customHeight="1">
      <c r="A122" s="125" t="s">
        <v>235</v>
      </c>
      <c r="B122" s="195" t="s">
        <v>221</v>
      </c>
      <c r="C122" s="288">
        <v>150.5</v>
      </c>
      <c r="D122" s="322">
        <v>150.5</v>
      </c>
      <c r="E122" s="68">
        <v>150.4996</v>
      </c>
      <c r="F122" s="42"/>
      <c r="G122" s="12">
        <v>80.3</v>
      </c>
      <c r="H122" s="180">
        <f t="shared" si="2"/>
        <v>99.9997342192691</v>
      </c>
      <c r="I122" s="68">
        <f t="shared" si="3"/>
        <v>-0.0004000000000132786</v>
      </c>
    </row>
    <row r="123" spans="1:9" ht="11.25" customHeight="1">
      <c r="A123" s="125" t="s">
        <v>235</v>
      </c>
      <c r="B123" s="196" t="s">
        <v>84</v>
      </c>
      <c r="C123" s="288"/>
      <c r="D123" s="322"/>
      <c r="E123" s="68"/>
      <c r="F123" s="42"/>
      <c r="G123" s="312"/>
      <c r="H123" s="180">
        <v>0</v>
      </c>
      <c r="I123" s="68">
        <f t="shared" si="3"/>
        <v>0</v>
      </c>
    </row>
    <row r="124" spans="1:9" ht="11.25" customHeight="1">
      <c r="A124" s="125" t="s">
        <v>235</v>
      </c>
      <c r="B124" s="196" t="s">
        <v>127</v>
      </c>
      <c r="C124" s="288"/>
      <c r="D124" s="322"/>
      <c r="E124" s="68"/>
      <c r="F124" s="42"/>
      <c r="G124" s="312"/>
      <c r="H124" s="180">
        <v>0</v>
      </c>
      <c r="I124" s="68">
        <f t="shared" si="3"/>
        <v>0</v>
      </c>
    </row>
    <row r="125" spans="1:9" ht="11.25" customHeight="1">
      <c r="A125" s="125" t="s">
        <v>235</v>
      </c>
      <c r="B125" s="196" t="s">
        <v>85</v>
      </c>
      <c r="C125" s="288">
        <v>1160.9</v>
      </c>
      <c r="D125" s="322">
        <v>1782</v>
      </c>
      <c r="E125" s="68">
        <v>891</v>
      </c>
      <c r="F125" s="42"/>
      <c r="G125" s="12">
        <v>1289.862</v>
      </c>
      <c r="H125" s="180">
        <f t="shared" si="2"/>
        <v>50</v>
      </c>
      <c r="I125" s="68">
        <f t="shared" si="3"/>
        <v>-891</v>
      </c>
    </row>
    <row r="126" spans="1:9" ht="11.25" customHeight="1">
      <c r="A126" s="125" t="s">
        <v>235</v>
      </c>
      <c r="B126" s="196" t="s">
        <v>167</v>
      </c>
      <c r="C126" s="288"/>
      <c r="D126" s="322"/>
      <c r="E126" s="68"/>
      <c r="F126" s="42"/>
      <c r="G126" s="312"/>
      <c r="H126" s="180">
        <v>0</v>
      </c>
      <c r="I126" s="68">
        <f t="shared" si="3"/>
        <v>0</v>
      </c>
    </row>
    <row r="127" spans="1:9" ht="27" customHeight="1">
      <c r="A127" s="125" t="s">
        <v>235</v>
      </c>
      <c r="B127" s="195" t="s">
        <v>196</v>
      </c>
      <c r="C127" s="288"/>
      <c r="D127" s="322"/>
      <c r="E127" s="68"/>
      <c r="F127" s="42"/>
      <c r="G127" s="312"/>
      <c r="H127" s="180">
        <v>0</v>
      </c>
      <c r="I127" s="68">
        <f t="shared" si="3"/>
        <v>0</v>
      </c>
    </row>
    <row r="128" spans="1:9" ht="24" customHeight="1">
      <c r="A128" s="125" t="s">
        <v>235</v>
      </c>
      <c r="B128" s="195" t="s">
        <v>150</v>
      </c>
      <c r="C128" s="288"/>
      <c r="D128" s="322"/>
      <c r="E128" s="68">
        <v>2374.1</v>
      </c>
      <c r="F128" s="180"/>
      <c r="G128" s="312"/>
      <c r="H128" s="180">
        <v>0</v>
      </c>
      <c r="I128" s="68">
        <f t="shared" si="3"/>
        <v>2374.1</v>
      </c>
    </row>
    <row r="129" spans="1:9" ht="13.5" customHeight="1">
      <c r="A129" s="125" t="s">
        <v>235</v>
      </c>
      <c r="B129" s="196" t="s">
        <v>197</v>
      </c>
      <c r="C129" s="288">
        <v>13239.6</v>
      </c>
      <c r="D129" s="322">
        <v>12394.7</v>
      </c>
      <c r="E129" s="68">
        <v>11370.543</v>
      </c>
      <c r="F129" s="180"/>
      <c r="G129" s="12">
        <v>11421.321</v>
      </c>
      <c r="H129" s="180">
        <f t="shared" si="2"/>
        <v>91.7371376475429</v>
      </c>
      <c r="I129" s="68">
        <f t="shared" si="3"/>
        <v>-1024.157000000001</v>
      </c>
    </row>
    <row r="130" spans="1:9" ht="38.25" customHeight="1">
      <c r="A130" s="130" t="s">
        <v>235</v>
      </c>
      <c r="B130" s="195" t="s">
        <v>108</v>
      </c>
      <c r="C130" s="41">
        <v>2864</v>
      </c>
      <c r="D130" s="30">
        <v>3704.7</v>
      </c>
      <c r="E130" s="68">
        <v>439.5198</v>
      </c>
      <c r="F130" s="180"/>
      <c r="G130" s="12">
        <v>2454.4</v>
      </c>
      <c r="H130" s="180">
        <f t="shared" si="2"/>
        <v>11.86384322617216</v>
      </c>
      <c r="I130" s="68">
        <f t="shared" si="3"/>
        <v>-3265.1802</v>
      </c>
    </row>
    <row r="131" spans="1:9" ht="12.75" customHeight="1">
      <c r="A131" s="130" t="s">
        <v>238</v>
      </c>
      <c r="B131" s="195" t="s">
        <v>201</v>
      </c>
      <c r="C131" s="288">
        <v>1453.2</v>
      </c>
      <c r="D131" s="322">
        <v>1280</v>
      </c>
      <c r="E131" s="68">
        <v>830</v>
      </c>
      <c r="F131" s="180"/>
      <c r="G131" s="12">
        <v>1250</v>
      </c>
      <c r="H131" s="180">
        <f t="shared" si="2"/>
        <v>64.84375</v>
      </c>
      <c r="I131" s="68">
        <f t="shared" si="3"/>
        <v>-450</v>
      </c>
    </row>
    <row r="132" spans="1:9" ht="36.75" customHeight="1">
      <c r="A132" s="125" t="s">
        <v>239</v>
      </c>
      <c r="B132" s="195" t="s">
        <v>216</v>
      </c>
      <c r="C132" s="288"/>
      <c r="D132" s="322"/>
      <c r="E132" s="68"/>
      <c r="F132" s="180"/>
      <c r="G132" s="12">
        <v>959.7</v>
      </c>
      <c r="H132" s="180">
        <v>0</v>
      </c>
      <c r="I132" s="68">
        <f t="shared" si="3"/>
        <v>0</v>
      </c>
    </row>
    <row r="133" spans="1:9" ht="40.5" customHeight="1">
      <c r="A133" s="130" t="s">
        <v>239</v>
      </c>
      <c r="B133" s="195" t="s">
        <v>108</v>
      </c>
      <c r="C133" s="41">
        <v>1189.9</v>
      </c>
      <c r="D133" s="30">
        <v>1189.9</v>
      </c>
      <c r="E133" s="68">
        <v>1189.9</v>
      </c>
      <c r="F133" s="180"/>
      <c r="G133" s="12">
        <v>639.8</v>
      </c>
      <c r="H133" s="180">
        <f t="shared" si="2"/>
        <v>100</v>
      </c>
      <c r="I133" s="68">
        <f t="shared" si="3"/>
        <v>0</v>
      </c>
    </row>
    <row r="134" spans="1:10" ht="11.25" customHeight="1">
      <c r="A134" s="130" t="s">
        <v>240</v>
      </c>
      <c r="B134" s="196" t="s">
        <v>214</v>
      </c>
      <c r="C134" s="288">
        <v>1263.3</v>
      </c>
      <c r="D134" s="322">
        <v>1404.7</v>
      </c>
      <c r="E134" s="68">
        <v>1404.7</v>
      </c>
      <c r="F134" s="42"/>
      <c r="G134" s="12">
        <v>1048.1</v>
      </c>
      <c r="H134" s="180">
        <f t="shared" si="2"/>
        <v>100</v>
      </c>
      <c r="I134" s="68">
        <f t="shared" si="3"/>
        <v>0</v>
      </c>
      <c r="J134" s="86"/>
    </row>
    <row r="135" spans="1:10" ht="23.25" customHeight="1">
      <c r="A135" s="130" t="s">
        <v>241</v>
      </c>
      <c r="B135" s="195" t="s">
        <v>215</v>
      </c>
      <c r="C135" s="360">
        <v>155.7</v>
      </c>
      <c r="D135" s="416">
        <v>287.7</v>
      </c>
      <c r="E135" s="68">
        <v>287.68404</v>
      </c>
      <c r="F135" s="42"/>
      <c r="G135" s="12">
        <v>205.86835</v>
      </c>
      <c r="H135" s="180">
        <f>E135/D135*100</f>
        <v>99.99445255474453</v>
      </c>
      <c r="I135" s="68">
        <f aca="true" t="shared" si="4" ref="I135:I165">E135-D135</f>
        <v>-0.015960000000006858</v>
      </c>
      <c r="J135" s="86"/>
    </row>
    <row r="136" spans="1:10" ht="23.25" customHeight="1">
      <c r="A136" s="130" t="s">
        <v>243</v>
      </c>
      <c r="B136" s="197" t="s">
        <v>242</v>
      </c>
      <c r="C136" s="360"/>
      <c r="D136" s="416"/>
      <c r="E136" s="68"/>
      <c r="F136" s="42"/>
      <c r="G136" s="12">
        <v>4361.16016</v>
      </c>
      <c r="H136" s="180">
        <v>0</v>
      </c>
      <c r="I136" s="68">
        <f t="shared" si="4"/>
        <v>0</v>
      </c>
      <c r="J136" s="86"/>
    </row>
    <row r="137" spans="1:10" ht="45" customHeight="1">
      <c r="A137" s="130" t="s">
        <v>244</v>
      </c>
      <c r="B137" s="197" t="s">
        <v>245</v>
      </c>
      <c r="C137" s="360"/>
      <c r="D137" s="416"/>
      <c r="E137" s="68"/>
      <c r="F137" s="42"/>
      <c r="G137" s="12">
        <v>1836</v>
      </c>
      <c r="H137" s="180">
        <v>0</v>
      </c>
      <c r="I137" s="68">
        <f t="shared" si="4"/>
        <v>0</v>
      </c>
      <c r="J137" s="86"/>
    </row>
    <row r="138" spans="1:9" ht="14.25" customHeight="1">
      <c r="A138" s="130" t="s">
        <v>246</v>
      </c>
      <c r="B138" s="195" t="s">
        <v>213</v>
      </c>
      <c r="C138" s="360">
        <v>664.7</v>
      </c>
      <c r="D138" s="416">
        <v>664.7</v>
      </c>
      <c r="E138" s="68">
        <v>612.4</v>
      </c>
      <c r="F138" s="42"/>
      <c r="G138" s="12">
        <v>546.60388</v>
      </c>
      <c r="H138" s="180">
        <f>E138/D138*100</f>
        <v>92.13178877689182</v>
      </c>
      <c r="I138" s="68">
        <f t="shared" si="4"/>
        <v>-52.30000000000007</v>
      </c>
    </row>
    <row r="139" spans="1:9" ht="11.25" customHeight="1">
      <c r="A139" s="130" t="s">
        <v>247</v>
      </c>
      <c r="B139" s="196" t="s">
        <v>210</v>
      </c>
      <c r="C139" s="288">
        <v>1215.6</v>
      </c>
      <c r="D139" s="322">
        <v>1215.6</v>
      </c>
      <c r="E139" s="68">
        <v>1098.08784</v>
      </c>
      <c r="F139" s="42"/>
      <c r="G139" s="12">
        <v>1120.8088</v>
      </c>
      <c r="H139" s="180">
        <f>E139/D139*100</f>
        <v>90.33299111549852</v>
      </c>
      <c r="I139" s="68">
        <f t="shared" si="4"/>
        <v>-117.51216</v>
      </c>
    </row>
    <row r="140" spans="1:9" ht="24.75" customHeight="1">
      <c r="A140" s="130" t="s">
        <v>303</v>
      </c>
      <c r="B140" s="195" t="s">
        <v>219</v>
      </c>
      <c r="C140" s="360">
        <v>86</v>
      </c>
      <c r="D140" s="416">
        <v>86</v>
      </c>
      <c r="E140" s="68">
        <v>73.56068</v>
      </c>
      <c r="F140" s="42"/>
      <c r="G140" s="12"/>
      <c r="H140" s="180">
        <f>E140/D140*100</f>
        <v>85.53567441860466</v>
      </c>
      <c r="I140" s="68">
        <f t="shared" si="4"/>
        <v>-12.439319999999995</v>
      </c>
    </row>
    <row r="141" spans="1:9" ht="12.75" thickBot="1">
      <c r="A141" s="118"/>
      <c r="B141" s="449" t="s">
        <v>222</v>
      </c>
      <c r="C141" s="295"/>
      <c r="D141" s="455"/>
      <c r="E141" s="245"/>
      <c r="F141" s="295"/>
      <c r="G141" s="305"/>
      <c r="H141" s="376">
        <v>0</v>
      </c>
      <c r="I141" s="245">
        <f t="shared" si="4"/>
        <v>0</v>
      </c>
    </row>
    <row r="142" spans="1:9" ht="11.25" customHeight="1" thickBot="1">
      <c r="A142" s="168" t="s">
        <v>248</v>
      </c>
      <c r="B142" s="392" t="s">
        <v>86</v>
      </c>
      <c r="C142" s="74">
        <f>C143</f>
        <v>35939</v>
      </c>
      <c r="D142" s="303">
        <f>D143</f>
        <v>35939</v>
      </c>
      <c r="E142" s="74">
        <f>E143</f>
        <v>32778</v>
      </c>
      <c r="F142" s="74">
        <f>F143</f>
        <v>0</v>
      </c>
      <c r="G142" s="303">
        <f>G143</f>
        <v>28752</v>
      </c>
      <c r="H142" s="425">
        <f>E142/D142*100</f>
        <v>91.20454102785274</v>
      </c>
      <c r="I142" s="98">
        <f t="shared" si="4"/>
        <v>-3161</v>
      </c>
    </row>
    <row r="143" spans="1:9" ht="11.25" customHeight="1" thickBot="1">
      <c r="A143" s="151" t="s">
        <v>249</v>
      </c>
      <c r="B143" s="389" t="s">
        <v>87</v>
      </c>
      <c r="C143" s="247">
        <v>35939</v>
      </c>
      <c r="D143" s="248">
        <v>35939</v>
      </c>
      <c r="E143" s="247">
        <v>32778</v>
      </c>
      <c r="F143" s="456"/>
      <c r="G143" s="248">
        <v>28752</v>
      </c>
      <c r="H143" s="407">
        <f>E143/D143*100</f>
        <v>91.20454102785274</v>
      </c>
      <c r="I143" s="247">
        <f t="shared" si="4"/>
        <v>-3161</v>
      </c>
    </row>
    <row r="144" spans="1:9" ht="11.25" customHeight="1" thickBot="1">
      <c r="A144" s="168" t="s">
        <v>88</v>
      </c>
      <c r="B144" s="392" t="s">
        <v>104</v>
      </c>
      <c r="C144" s="74">
        <f>C155+C156+C146+C150+C148</f>
        <v>37610.206</v>
      </c>
      <c r="D144" s="303">
        <f>D155+D156+D146+D150+D148</f>
        <v>35168.121</v>
      </c>
      <c r="E144" s="74">
        <f>E155+E156+E146+E150+E148+E147+E149+E153+E154+E151+E152</f>
        <v>32299.47692</v>
      </c>
      <c r="F144" s="458">
        <f>F155+F156+F146+F150+F148+F147+F149+F153+F154</f>
        <v>0</v>
      </c>
      <c r="G144" s="303">
        <f>G145+G149+G151+G155+G156+G150+G153+G154+G152</f>
        <v>23973.93344</v>
      </c>
      <c r="H144" s="425">
        <f>E144/D144*100</f>
        <v>91.8430555900328</v>
      </c>
      <c r="I144" s="98">
        <f t="shared" si="4"/>
        <v>-2868.644079999998</v>
      </c>
    </row>
    <row r="145" spans="1:9" ht="11.25" customHeight="1" thickBot="1">
      <c r="A145" s="402" t="s">
        <v>89</v>
      </c>
      <c r="B145" s="457" t="s">
        <v>104</v>
      </c>
      <c r="C145" s="57"/>
      <c r="D145" s="315"/>
      <c r="E145" s="57">
        <f>E146+E147+E149</f>
        <v>0</v>
      </c>
      <c r="F145" s="373"/>
      <c r="G145" s="315">
        <f>G146+G147+G148</f>
        <v>0</v>
      </c>
      <c r="H145" s="373">
        <v>0</v>
      </c>
      <c r="I145" s="57">
        <f t="shared" si="4"/>
        <v>0</v>
      </c>
    </row>
    <row r="146" spans="1:9" ht="11.25" customHeight="1">
      <c r="A146" s="125" t="s">
        <v>89</v>
      </c>
      <c r="B146" s="196" t="s">
        <v>183</v>
      </c>
      <c r="C146" s="288"/>
      <c r="D146" s="322"/>
      <c r="E146" s="68"/>
      <c r="F146" s="180"/>
      <c r="G146" s="12"/>
      <c r="H146" s="180">
        <v>0</v>
      </c>
      <c r="I146" s="68">
        <f t="shared" si="4"/>
        <v>0</v>
      </c>
    </row>
    <row r="147" spans="1:9" ht="11.25" customHeight="1">
      <c r="A147" s="125" t="s">
        <v>89</v>
      </c>
      <c r="B147" s="196" t="s">
        <v>180</v>
      </c>
      <c r="C147" s="288"/>
      <c r="D147" s="322"/>
      <c r="E147" s="68"/>
      <c r="F147" s="180"/>
      <c r="G147" s="312"/>
      <c r="H147" s="180">
        <v>0</v>
      </c>
      <c r="I147" s="68">
        <f t="shared" si="4"/>
        <v>0</v>
      </c>
    </row>
    <row r="148" spans="1:9" ht="24" customHeight="1">
      <c r="A148" s="125" t="s">
        <v>89</v>
      </c>
      <c r="B148" s="195" t="s">
        <v>151</v>
      </c>
      <c r="C148" s="288"/>
      <c r="D148" s="322"/>
      <c r="E148" s="68"/>
      <c r="F148" s="180"/>
      <c r="G148" s="12"/>
      <c r="H148" s="180">
        <v>0</v>
      </c>
      <c r="I148" s="68">
        <f t="shared" si="4"/>
        <v>0</v>
      </c>
    </row>
    <row r="149" spans="1:9" ht="11.25" customHeight="1">
      <c r="A149" s="125" t="s">
        <v>188</v>
      </c>
      <c r="B149" s="196" t="s">
        <v>189</v>
      </c>
      <c r="C149" s="288"/>
      <c r="D149" s="322"/>
      <c r="E149" s="68"/>
      <c r="F149" s="180"/>
      <c r="G149" s="12"/>
      <c r="H149" s="180">
        <v>0</v>
      </c>
      <c r="I149" s="68">
        <f t="shared" si="4"/>
        <v>0</v>
      </c>
    </row>
    <row r="150" spans="1:9" ht="11.25" customHeight="1">
      <c r="A150" s="130" t="s">
        <v>202</v>
      </c>
      <c r="B150" s="195" t="s">
        <v>203</v>
      </c>
      <c r="C150" s="360"/>
      <c r="D150" s="416"/>
      <c r="E150" s="68"/>
      <c r="F150" s="180"/>
      <c r="G150" s="312"/>
      <c r="H150" s="180">
        <v>0</v>
      </c>
      <c r="I150" s="68">
        <f t="shared" si="4"/>
        <v>0</v>
      </c>
    </row>
    <row r="151" spans="1:9" ht="10.5" customHeight="1">
      <c r="A151" s="130" t="s">
        <v>135</v>
      </c>
      <c r="B151" s="195" t="s">
        <v>136</v>
      </c>
      <c r="C151" s="360"/>
      <c r="D151" s="416"/>
      <c r="E151" s="68"/>
      <c r="F151" s="180"/>
      <c r="G151" s="12"/>
      <c r="H151" s="180">
        <v>0</v>
      </c>
      <c r="I151" s="68">
        <f t="shared" si="4"/>
        <v>0</v>
      </c>
    </row>
    <row r="152" spans="1:9" ht="23.25" customHeight="1">
      <c r="A152" s="118" t="s">
        <v>137</v>
      </c>
      <c r="B152" s="195" t="s">
        <v>138</v>
      </c>
      <c r="C152" s="360"/>
      <c r="D152" s="416"/>
      <c r="E152" s="68"/>
      <c r="F152" s="180"/>
      <c r="G152" s="12"/>
      <c r="H152" s="180">
        <v>0</v>
      </c>
      <c r="I152" s="68">
        <f t="shared" si="4"/>
        <v>0</v>
      </c>
    </row>
    <row r="153" spans="1:9" ht="11.25" customHeight="1">
      <c r="A153" s="130" t="s">
        <v>190</v>
      </c>
      <c r="B153" s="195" t="s">
        <v>191</v>
      </c>
      <c r="C153" s="360"/>
      <c r="D153" s="416"/>
      <c r="E153" s="68"/>
      <c r="F153" s="180"/>
      <c r="G153" s="312"/>
      <c r="H153" s="180">
        <v>0</v>
      </c>
      <c r="I153" s="68">
        <f t="shared" si="4"/>
        <v>0</v>
      </c>
    </row>
    <row r="154" spans="1:9" ht="11.25" customHeight="1" thickBot="1">
      <c r="A154" s="130" t="s">
        <v>192</v>
      </c>
      <c r="B154" s="390" t="s">
        <v>193</v>
      </c>
      <c r="C154" s="446"/>
      <c r="D154" s="447"/>
      <c r="E154" s="245"/>
      <c r="F154" s="376"/>
      <c r="G154" s="305"/>
      <c r="H154" s="376">
        <v>0</v>
      </c>
      <c r="I154" s="245">
        <f t="shared" si="4"/>
        <v>0</v>
      </c>
    </row>
    <row r="155" spans="1:9" ht="11.25" customHeight="1" thickBot="1">
      <c r="A155" s="168" t="s">
        <v>274</v>
      </c>
      <c r="B155" s="459" t="s">
        <v>101</v>
      </c>
      <c r="C155" s="435">
        <v>37610.206</v>
      </c>
      <c r="D155" s="436">
        <v>35168.121</v>
      </c>
      <c r="E155" s="435">
        <v>32299.47692</v>
      </c>
      <c r="F155" s="437"/>
      <c r="G155" s="436">
        <v>23973.93344</v>
      </c>
      <c r="H155" s="437">
        <f>E155/D155*100</f>
        <v>91.8430555900328</v>
      </c>
      <c r="I155" s="438">
        <f t="shared" si="4"/>
        <v>-2868.644079999998</v>
      </c>
    </row>
    <row r="156" spans="1:9" ht="11.25" customHeight="1" thickBot="1">
      <c r="A156" s="113" t="s">
        <v>90</v>
      </c>
      <c r="B156" s="460" t="s">
        <v>177</v>
      </c>
      <c r="C156" s="461">
        <f>C159+C157+C160</f>
        <v>0</v>
      </c>
      <c r="D156" s="462">
        <f>D159+D157+D160</f>
        <v>0</v>
      </c>
      <c r="E156" s="461">
        <f>E159+E157+E160+E158+E161</f>
        <v>0</v>
      </c>
      <c r="F156" s="463"/>
      <c r="G156" s="462">
        <f>G159+G157+G160+G158+G161</f>
        <v>0</v>
      </c>
      <c r="H156" s="444">
        <v>0</v>
      </c>
      <c r="I156" s="445">
        <f>E156-D156</f>
        <v>0</v>
      </c>
    </row>
    <row r="157" spans="1:9" ht="22.5" customHeight="1">
      <c r="A157" s="125" t="s">
        <v>91</v>
      </c>
      <c r="B157" s="393" t="s">
        <v>198</v>
      </c>
      <c r="C157" s="450"/>
      <c r="D157" s="451"/>
      <c r="E157" s="57"/>
      <c r="F157" s="370"/>
      <c r="G157" s="315"/>
      <c r="H157" s="373">
        <v>0</v>
      </c>
      <c r="I157" s="57">
        <f t="shared" si="4"/>
        <v>0</v>
      </c>
    </row>
    <row r="158" spans="1:9" ht="22.5" customHeight="1">
      <c r="A158" s="125" t="s">
        <v>91</v>
      </c>
      <c r="B158" s="195" t="s">
        <v>186</v>
      </c>
      <c r="C158" s="360"/>
      <c r="D158" s="416"/>
      <c r="E158" s="68"/>
      <c r="F158" s="241"/>
      <c r="G158" s="12"/>
      <c r="H158" s="180">
        <v>0</v>
      </c>
      <c r="I158" s="68">
        <f t="shared" si="4"/>
        <v>0</v>
      </c>
    </row>
    <row r="159" spans="1:9" ht="11.25" customHeight="1">
      <c r="A159" s="125" t="s">
        <v>91</v>
      </c>
      <c r="B159" s="196" t="s">
        <v>178</v>
      </c>
      <c r="C159" s="288"/>
      <c r="D159" s="322"/>
      <c r="E159" s="68"/>
      <c r="F159" s="180"/>
      <c r="G159" s="12"/>
      <c r="H159" s="180">
        <v>0</v>
      </c>
      <c r="I159" s="68">
        <f t="shared" si="4"/>
        <v>0</v>
      </c>
    </row>
    <row r="160" spans="1:9" ht="11.25" customHeight="1">
      <c r="A160" s="125" t="s">
        <v>91</v>
      </c>
      <c r="B160" s="195" t="s">
        <v>185</v>
      </c>
      <c r="C160" s="288"/>
      <c r="D160" s="322"/>
      <c r="E160" s="68"/>
      <c r="F160" s="180"/>
      <c r="G160" s="12"/>
      <c r="H160" s="180">
        <v>0</v>
      </c>
      <c r="I160" s="68">
        <f t="shared" si="4"/>
        <v>0</v>
      </c>
    </row>
    <row r="161" spans="1:9" ht="11.25" customHeight="1" thickBot="1">
      <c r="A161" s="102" t="s">
        <v>91</v>
      </c>
      <c r="B161" s="390" t="s">
        <v>208</v>
      </c>
      <c r="C161" s="294"/>
      <c r="D161" s="323"/>
      <c r="E161" s="245"/>
      <c r="F161" s="376"/>
      <c r="G161" s="305"/>
      <c r="H161" s="376">
        <v>0</v>
      </c>
      <c r="I161" s="245">
        <f t="shared" si="4"/>
        <v>0</v>
      </c>
    </row>
    <row r="162" spans="1:9" ht="11.25" customHeight="1">
      <c r="A162" s="464" t="s">
        <v>120</v>
      </c>
      <c r="B162" s="453" t="s">
        <v>117</v>
      </c>
      <c r="C162" s="435"/>
      <c r="D162" s="436"/>
      <c r="E162" s="435"/>
      <c r="F162" s="465"/>
      <c r="G162" s="436"/>
      <c r="H162" s="437">
        <v>0</v>
      </c>
      <c r="I162" s="438">
        <f t="shared" si="4"/>
        <v>0</v>
      </c>
    </row>
    <row r="163" spans="1:9" ht="11.25" customHeight="1" thickBot="1">
      <c r="A163" s="466" t="s">
        <v>113</v>
      </c>
      <c r="B163" s="454" t="s">
        <v>70</v>
      </c>
      <c r="C163" s="365"/>
      <c r="D163" s="442"/>
      <c r="E163" s="365">
        <f>E164</f>
        <v>8.18266</v>
      </c>
      <c r="F163" s="467"/>
      <c r="G163" s="442">
        <v>4</v>
      </c>
      <c r="H163" s="444">
        <v>0</v>
      </c>
      <c r="I163" s="445">
        <f t="shared" si="4"/>
        <v>8.18266</v>
      </c>
    </row>
    <row r="164" spans="1:9" ht="11.25" customHeight="1" thickBot="1">
      <c r="A164" s="102" t="s">
        <v>139</v>
      </c>
      <c r="B164" s="389" t="s">
        <v>166</v>
      </c>
      <c r="C164" s="247"/>
      <c r="D164" s="248"/>
      <c r="E164" s="247">
        <v>8.18266</v>
      </c>
      <c r="F164" s="407"/>
      <c r="G164" s="248"/>
      <c r="H164" s="407">
        <v>0</v>
      </c>
      <c r="I164" s="247">
        <f t="shared" si="4"/>
        <v>8.18266</v>
      </c>
    </row>
    <row r="165" spans="1:9" ht="11.25" customHeight="1" thickBot="1">
      <c r="A165" s="464" t="s">
        <v>114</v>
      </c>
      <c r="B165" s="468" t="s">
        <v>71</v>
      </c>
      <c r="C165" s="469"/>
      <c r="D165" s="470"/>
      <c r="E165" s="469">
        <v>-0.00128</v>
      </c>
      <c r="F165" s="471"/>
      <c r="G165" s="470">
        <v>-2.95564</v>
      </c>
      <c r="H165" s="472">
        <v>0</v>
      </c>
      <c r="I165" s="238">
        <f t="shared" si="4"/>
        <v>-0.00128</v>
      </c>
    </row>
    <row r="166" spans="1:9" ht="11.25" customHeight="1" thickBot="1">
      <c r="A166" s="168"/>
      <c r="B166" s="357" t="s">
        <v>92</v>
      </c>
      <c r="C166" s="473">
        <f>C8+C88</f>
        <v>406895.506</v>
      </c>
      <c r="D166" s="303">
        <f>D8+D88</f>
        <v>448539.13534999994</v>
      </c>
      <c r="E166" s="74">
        <f>E88+E8</f>
        <v>422451.32194999995</v>
      </c>
      <c r="F166" s="74" t="e">
        <f>F88+F8</f>
        <v>#REF!</v>
      </c>
      <c r="G166" s="303">
        <f>G8+G88</f>
        <v>374365.31886</v>
      </c>
      <c r="H166" s="425">
        <f>E166/D166*100</f>
        <v>94.18382670675027</v>
      </c>
      <c r="I166" s="98">
        <f>E166-D166</f>
        <v>-26087.813399999985</v>
      </c>
    </row>
    <row r="167" spans="1:9" ht="11.25" customHeight="1">
      <c r="A167" s="40"/>
      <c r="B167" s="49"/>
      <c r="C167" s="49"/>
      <c r="D167" s="34"/>
      <c r="F167" s="84"/>
      <c r="G167" s="319"/>
      <c r="H167" s="187"/>
      <c r="I167" s="188"/>
    </row>
    <row r="168" spans="1:8" ht="11.25" customHeight="1">
      <c r="A168" s="52" t="s">
        <v>199</v>
      </c>
      <c r="B168" s="52"/>
      <c r="C168" s="50"/>
      <c r="D168" s="35"/>
      <c r="E168" s="76"/>
      <c r="F168" s="187"/>
      <c r="G168" s="306"/>
      <c r="H168" s="52"/>
    </row>
    <row r="169" spans="1:8" ht="11.25" customHeight="1">
      <c r="A169" s="52" t="s">
        <v>175</v>
      </c>
      <c r="B169" s="51"/>
      <c r="C169" s="51"/>
      <c r="D169" s="36"/>
      <c r="E169" s="76" t="s">
        <v>200</v>
      </c>
      <c r="F169" s="85"/>
      <c r="G169" s="320"/>
      <c r="H169" s="52"/>
    </row>
    <row r="170" spans="1:8" ht="11.25" customHeight="1">
      <c r="A170" s="52"/>
      <c r="B170" s="51"/>
      <c r="C170" s="51"/>
      <c r="D170" s="36"/>
      <c r="E170" s="76"/>
      <c r="F170" s="85"/>
      <c r="G170" s="320"/>
      <c r="H170" s="52"/>
    </row>
    <row r="171" spans="1:7" ht="11.25" customHeight="1">
      <c r="A171" s="189" t="s">
        <v>321</v>
      </c>
      <c r="B171" s="52"/>
      <c r="C171" s="52"/>
      <c r="D171" s="37"/>
      <c r="E171" s="77"/>
      <c r="F171" s="86"/>
      <c r="G171" s="307"/>
    </row>
    <row r="172" spans="1:7" ht="11.25" customHeight="1">
      <c r="A172" s="189" t="s">
        <v>176</v>
      </c>
      <c r="C172" s="52"/>
      <c r="D172" s="37"/>
      <c r="E172" s="77"/>
      <c r="F172" s="86"/>
      <c r="G172" s="321"/>
    </row>
    <row r="173" spans="1:6" ht="11.25" customHeight="1">
      <c r="A173" s="40"/>
      <c r="F173" s="2"/>
    </row>
    <row r="174" ht="11.25" customHeight="1">
      <c r="A174" s="40"/>
    </row>
    <row r="175" ht="11.25" customHeight="1">
      <c r="A175" s="40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</sheetData>
  <sheetProtection/>
  <mergeCells count="68">
    <mergeCell ref="C20:C21"/>
    <mergeCell ref="C39:C40"/>
    <mergeCell ref="E39:E40"/>
    <mergeCell ref="C25:C26"/>
    <mergeCell ref="B35:B36"/>
    <mergeCell ref="C65:C66"/>
    <mergeCell ref="B65:B66"/>
    <mergeCell ref="D43:D44"/>
    <mergeCell ref="E43:E44"/>
    <mergeCell ref="B39:B40"/>
    <mergeCell ref="E20:E21"/>
    <mergeCell ref="D45:D46"/>
    <mergeCell ref="H45:H46"/>
    <mergeCell ref="I45:I46"/>
    <mergeCell ref="D20:D21"/>
    <mergeCell ref="G20:G21"/>
    <mergeCell ref="H20:H21"/>
    <mergeCell ref="I74:I75"/>
    <mergeCell ref="A45:A46"/>
    <mergeCell ref="C45:C46"/>
    <mergeCell ref="E45:E46"/>
    <mergeCell ref="B70:B71"/>
    <mergeCell ref="G43:G44"/>
    <mergeCell ref="H43:H44"/>
    <mergeCell ref="I43:I44"/>
    <mergeCell ref="H70:H71"/>
    <mergeCell ref="I70:I71"/>
    <mergeCell ref="A39:A40"/>
    <mergeCell ref="B43:B44"/>
    <mergeCell ref="C43:C44"/>
    <mergeCell ref="A43:A44"/>
    <mergeCell ref="B45:B46"/>
    <mergeCell ref="A70:A71"/>
    <mergeCell ref="H74:H75"/>
    <mergeCell ref="C74:C75"/>
    <mergeCell ref="E74:E75"/>
    <mergeCell ref="G74:G75"/>
    <mergeCell ref="H65:H66"/>
    <mergeCell ref="G67:G68"/>
    <mergeCell ref="B74:B75"/>
    <mergeCell ref="D74:D75"/>
    <mergeCell ref="G70:G71"/>
    <mergeCell ref="H67:H68"/>
    <mergeCell ref="I67:I68"/>
    <mergeCell ref="D70:D71"/>
    <mergeCell ref="G45:G46"/>
    <mergeCell ref="D65:D66"/>
    <mergeCell ref="D67:D68"/>
    <mergeCell ref="G65:G66"/>
    <mergeCell ref="E65:E66"/>
    <mergeCell ref="E67:E68"/>
    <mergeCell ref="D25:D26"/>
    <mergeCell ref="E25:E26"/>
    <mergeCell ref="G25:G26"/>
    <mergeCell ref="H25:H26"/>
    <mergeCell ref="I25:I26"/>
    <mergeCell ref="I65:I66"/>
    <mergeCell ref="H5:I5"/>
    <mergeCell ref="H35:H36"/>
    <mergeCell ref="I35:I36"/>
    <mergeCell ref="G35:G36"/>
    <mergeCell ref="D35:D36"/>
    <mergeCell ref="H39:H40"/>
    <mergeCell ref="I39:I40"/>
    <mergeCell ref="G39:G40"/>
    <mergeCell ref="D39:D40"/>
    <mergeCell ref="I20:I2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279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257</v>
      </c>
      <c r="F6" s="71" t="s">
        <v>257</v>
      </c>
      <c r="G6" s="71" t="s">
        <v>257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17225.56671</v>
      </c>
      <c r="F8" s="1">
        <f>F9+F15+F24+F44+F55+F81+F32+F54+F52</f>
        <v>0</v>
      </c>
      <c r="G8" s="1">
        <f>G9+G15+G24+G44+G55+G81+G32+G54+G52+G14+G30</f>
        <v>13555.28552</v>
      </c>
      <c r="H8" s="97">
        <f>E8/C8*100</f>
        <v>24.856876304131372</v>
      </c>
      <c r="I8" s="98">
        <f>E8-C8</f>
        <v>-52073.43329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12636.567360000001</v>
      </c>
      <c r="F9" s="101">
        <f>F10</f>
        <v>0</v>
      </c>
      <c r="G9" s="61">
        <f>G10</f>
        <v>9204.81553</v>
      </c>
      <c r="H9" s="97">
        <f aca="true" t="shared" si="0" ref="H9:H71">E9/C9*100</f>
        <v>28.171409309791333</v>
      </c>
      <c r="I9" s="98">
        <f aca="true" t="shared" si="1" ref="I9:I72">E9-C9</f>
        <v>-32219.43264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12636.567360000001</v>
      </c>
      <c r="F10" s="55">
        <f>F11+F12+F13</f>
        <v>0</v>
      </c>
      <c r="G10" s="55">
        <f>G11+G12+G13</f>
        <v>9204.81553</v>
      </c>
      <c r="H10" s="97">
        <f t="shared" si="0"/>
        <v>28.171409309791333</v>
      </c>
      <c r="I10" s="98">
        <f t="shared" si="1"/>
        <v>-32219.43264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12558.47882</v>
      </c>
      <c r="F11" s="106"/>
      <c r="G11" s="53">
        <v>9184.22149</v>
      </c>
      <c r="H11" s="97">
        <f t="shared" si="0"/>
        <v>28.173816758272572</v>
      </c>
      <c r="I11" s="98">
        <f t="shared" si="1"/>
        <v>-32016.52118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66.02706</v>
      </c>
      <c r="F12" s="108"/>
      <c r="G12" s="54">
        <v>4.87211</v>
      </c>
      <c r="H12" s="97">
        <f t="shared" si="0"/>
        <v>58.43102654867257</v>
      </c>
      <c r="I12" s="98">
        <f t="shared" si="1"/>
        <v>-46.972939999999994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12.06148</v>
      </c>
      <c r="F13" s="106"/>
      <c r="G13" s="53">
        <v>15.72193</v>
      </c>
      <c r="H13" s="97">
        <f t="shared" si="0"/>
        <v>7.179452380952381</v>
      </c>
      <c r="I13" s="98">
        <f t="shared" si="1"/>
        <v>-155.93852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2964.3359</v>
      </c>
      <c r="F15" s="168">
        <f>F16+F21+F22+F23</f>
        <v>0</v>
      </c>
      <c r="G15" s="1">
        <f>G16+G21+G22+G23</f>
        <v>2856.0957</v>
      </c>
      <c r="H15" s="97">
        <f t="shared" si="0"/>
        <v>20.501666090324367</v>
      </c>
      <c r="I15" s="98">
        <f t="shared" si="1"/>
        <v>-11494.6641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1783.9234299999998</v>
      </c>
      <c r="F16" s="191">
        <f>F17+F18</f>
        <v>0</v>
      </c>
      <c r="G16" s="54">
        <f>G17+G18+G19</f>
        <v>1082.41868</v>
      </c>
      <c r="H16" s="97">
        <f t="shared" si="0"/>
        <v>16.556133921113688</v>
      </c>
      <c r="I16" s="98">
        <f t="shared" si="1"/>
        <v>-8991.076570000001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617.89601</v>
      </c>
      <c r="F17" s="120"/>
      <c r="G17" s="53">
        <v>385.71605</v>
      </c>
      <c r="H17" s="97">
        <f t="shared" si="0"/>
        <v>9.859518270304772</v>
      </c>
      <c r="I17" s="98">
        <f t="shared" si="1"/>
        <v>-5649.10399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1166.02742</v>
      </c>
      <c r="F18" s="130"/>
      <c r="G18" s="55">
        <v>674.63536</v>
      </c>
      <c r="H18" s="97">
        <f t="shared" si="0"/>
        <v>25.865736912156162</v>
      </c>
      <c r="I18" s="98">
        <f t="shared" si="1"/>
        <v>-3341.97258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22.06727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240.85737</v>
      </c>
      <c r="F21" s="108"/>
      <c r="G21" s="54">
        <v>483.63915</v>
      </c>
      <c r="H21" s="97">
        <f t="shared" si="0"/>
        <v>19.92203225806452</v>
      </c>
      <c r="I21" s="98">
        <f t="shared" si="1"/>
        <v>-968.14263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678.76503</v>
      </c>
      <c r="F22" s="108"/>
      <c r="G22" s="53">
        <v>1024.42795</v>
      </c>
      <c r="H22" s="97">
        <f t="shared" si="0"/>
        <v>38.54429471890971</v>
      </c>
      <c r="I22" s="98">
        <f t="shared" si="1"/>
        <v>-1082.23497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260.79007</v>
      </c>
      <c r="F23" s="112"/>
      <c r="G23" s="47">
        <v>265.60992</v>
      </c>
      <c r="H23" s="97">
        <f t="shared" si="0"/>
        <v>36.52521988795519</v>
      </c>
      <c r="I23" s="98">
        <f t="shared" si="1"/>
        <v>-453.20993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475.94025999999997</v>
      </c>
      <c r="F24" s="115">
        <f>F26+F28+F29</f>
        <v>0</v>
      </c>
      <c r="G24" s="1">
        <f>G26+G28+G29</f>
        <v>375.93462</v>
      </c>
      <c r="H24" s="97">
        <f t="shared" si="0"/>
        <v>31.540110006626904</v>
      </c>
      <c r="I24" s="98">
        <f t="shared" si="1"/>
        <v>-1033.0597400000001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258.78866</v>
      </c>
      <c r="F26" s="40">
        <f>F27</f>
        <v>0</v>
      </c>
      <c r="G26" s="68">
        <f>G27</f>
        <v>375.93462</v>
      </c>
      <c r="H26" s="97">
        <f t="shared" si="0"/>
        <v>21.405182795698924</v>
      </c>
      <c r="I26" s="98">
        <f t="shared" si="1"/>
        <v>-950.2113400000001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258.78866</v>
      </c>
      <c r="F27" s="112"/>
      <c r="G27" s="47">
        <v>375.93462</v>
      </c>
      <c r="H27" s="97">
        <f t="shared" si="0"/>
        <v>21.405182795698924</v>
      </c>
      <c r="I27" s="98">
        <f t="shared" si="1"/>
        <v>-950.2113400000001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20</v>
      </c>
      <c r="F28" s="124"/>
      <c r="G28" s="53"/>
      <c r="H28" s="97"/>
      <c r="I28" s="98">
        <f t="shared" si="1"/>
        <v>20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197.1516</v>
      </c>
      <c r="F29" s="124"/>
      <c r="G29" s="47"/>
      <c r="H29" s="97">
        <f t="shared" si="0"/>
        <v>65.71719999999999</v>
      </c>
      <c r="I29" s="98">
        <f t="shared" si="1"/>
        <v>-102.8484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620.92225</v>
      </c>
      <c r="F32" s="138">
        <f>F34+F35+F39</f>
        <v>0</v>
      </c>
      <c r="G32" s="3">
        <f>G34+G35+G39+G42</f>
        <v>572.85312</v>
      </c>
      <c r="H32" s="97">
        <f t="shared" si="0"/>
        <v>12.723816598360655</v>
      </c>
      <c r="I32" s="98">
        <f t="shared" si="1"/>
        <v>-4259.07775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551.69527</v>
      </c>
      <c r="F34" s="112"/>
      <c r="G34" s="54">
        <v>454.85972</v>
      </c>
      <c r="H34" s="97">
        <f t="shared" si="0"/>
        <v>13.32597270531401</v>
      </c>
      <c r="I34" s="98">
        <f t="shared" si="1"/>
        <v>-3588.30473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32.6623</v>
      </c>
      <c r="F39" s="148">
        <f>F41</f>
        <v>0</v>
      </c>
      <c r="G39" s="54">
        <v>113.7934</v>
      </c>
      <c r="H39" s="97">
        <f t="shared" si="0"/>
        <v>20.6723417721519</v>
      </c>
      <c r="I39" s="98">
        <f t="shared" si="1"/>
        <v>-125.3377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32.6623</v>
      </c>
      <c r="F41" s="146"/>
      <c r="G41" s="55">
        <v>113.7934</v>
      </c>
      <c r="H41" s="97">
        <f t="shared" si="0"/>
        <v>20.6723417721519</v>
      </c>
      <c r="I41" s="98">
        <f t="shared" si="1"/>
        <v>-125.3377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36.56468</v>
      </c>
      <c r="F42" s="74">
        <f>F43</f>
        <v>0</v>
      </c>
      <c r="G42" s="74">
        <f>G43</f>
        <v>4.2</v>
      </c>
      <c r="H42" s="97">
        <f t="shared" si="0"/>
        <v>73.12936</v>
      </c>
      <c r="I42" s="98">
        <f t="shared" si="1"/>
        <v>-13.435319999999997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36.56468</v>
      </c>
      <c r="F43" s="153"/>
      <c r="G43" s="66">
        <v>4.2</v>
      </c>
      <c r="H43" s="97">
        <f t="shared" si="0"/>
        <v>73.12936</v>
      </c>
      <c r="I43" s="98">
        <f t="shared" si="1"/>
        <v>-13.435319999999997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62.90585</v>
      </c>
      <c r="F44" s="156"/>
      <c r="G44" s="3">
        <f>G45+G46+G48+G47+G50+G49</f>
        <v>71.34834000000001</v>
      </c>
      <c r="H44" s="97">
        <f t="shared" si="0"/>
        <v>2.6309431200334585</v>
      </c>
      <c r="I44" s="98">
        <f t="shared" si="1"/>
        <v>-2328.09415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2.12891</v>
      </c>
      <c r="F45" s="146"/>
      <c r="G45" s="55">
        <v>0.83936</v>
      </c>
      <c r="H45" s="97"/>
      <c r="I45" s="98">
        <f t="shared" si="1"/>
        <v>2.12891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0.06447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13.09206</v>
      </c>
      <c r="F48" s="158"/>
      <c r="G48" s="53">
        <v>70.23041</v>
      </c>
      <c r="H48" s="97"/>
      <c r="I48" s="98">
        <f t="shared" si="1"/>
        <v>13.09206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>
        <v>0.2141</v>
      </c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11.01408</v>
      </c>
      <c r="F54" s="161"/>
      <c r="G54" s="45">
        <v>93.06104</v>
      </c>
      <c r="H54" s="97">
        <f t="shared" si="0"/>
        <v>4.608401673640167</v>
      </c>
      <c r="I54" s="98">
        <f t="shared" si="1"/>
        <v>-227.98592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199.897</v>
      </c>
      <c r="F55" s="45">
        <f>F58+F60+F62+F64+F65+F67+F68+F69+F71+F73+F56+F76+F77+F78</f>
        <v>0</v>
      </c>
      <c r="G55" s="45">
        <f>G58+G60+G62+G64+G65+G67+G68+G69+G71+G73+G56+G76+G77+G78+G70</f>
        <v>300.96560999999997</v>
      </c>
      <c r="H55" s="97">
        <f t="shared" si="0"/>
        <v>20.714715025906735</v>
      </c>
      <c r="I55" s="98">
        <f t="shared" si="1"/>
        <v>-765.1030000000001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8.7</v>
      </c>
      <c r="F56" s="108"/>
      <c r="G56" s="54">
        <v>10</v>
      </c>
      <c r="H56" s="97">
        <f t="shared" si="0"/>
        <v>19.333333333333332</v>
      </c>
      <c r="I56" s="98">
        <f t="shared" si="1"/>
        <v>-36.3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20.08864</v>
      </c>
      <c r="F68" s="108"/>
      <c r="G68" s="53">
        <v>81.43348</v>
      </c>
      <c r="H68" s="97">
        <f t="shared" si="0"/>
        <v>14.349028571428574</v>
      </c>
      <c r="I68" s="98">
        <f t="shared" si="1"/>
        <v>-119.91136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0.5</v>
      </c>
      <c r="F71" s="112"/>
      <c r="G71" s="55">
        <v>0.5</v>
      </c>
      <c r="H71" s="97">
        <f t="shared" si="0"/>
        <v>3.571428571428571</v>
      </c>
      <c r="I71" s="98">
        <f t="shared" si="1"/>
        <v>-13.5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13.09278</v>
      </c>
      <c r="F77" s="106"/>
      <c r="G77" s="53">
        <v>4.2</v>
      </c>
      <c r="H77" s="97">
        <f aca="true" t="shared" si="3" ref="H77:H139">E77/C77*100</f>
        <v>45.14751724137931</v>
      </c>
      <c r="I77" s="98">
        <f t="shared" si="2"/>
        <v>-15.90722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152.83399</v>
      </c>
      <c r="F78" s="166">
        <f>F80</f>
        <v>0</v>
      </c>
      <c r="G78" s="53">
        <v>160.83213</v>
      </c>
      <c r="H78" s="97">
        <f t="shared" si="3"/>
        <v>29.561700193423597</v>
      </c>
      <c r="I78" s="98">
        <f t="shared" si="2"/>
        <v>-364.16601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152.83399</v>
      </c>
      <c r="F80" s="112"/>
      <c r="G80" s="47">
        <v>160.83213</v>
      </c>
      <c r="H80" s="97">
        <f t="shared" si="3"/>
        <v>29.561700193423597</v>
      </c>
      <c r="I80" s="98">
        <f t="shared" si="2"/>
        <v>-364.16601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249.29401000000001</v>
      </c>
      <c r="F81" s="167">
        <f>F82+F83+F84</f>
        <v>0</v>
      </c>
      <c r="G81" s="45">
        <f>G82+G83+G84</f>
        <v>80.21156</v>
      </c>
      <c r="H81" s="97"/>
      <c r="I81" s="98">
        <f t="shared" si="2"/>
        <v>249.29401000000001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48.67063</v>
      </c>
      <c r="F82" s="108"/>
      <c r="G82" s="54">
        <v>4.37456</v>
      </c>
      <c r="H82" s="97"/>
      <c r="I82" s="98">
        <f t="shared" si="2"/>
        <v>48.67063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200.62338</v>
      </c>
      <c r="F84" s="124"/>
      <c r="G84" s="47">
        <v>75.837</v>
      </c>
      <c r="H84" s="97"/>
      <c r="I84" s="98">
        <f t="shared" si="2"/>
        <v>200.62338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342366.14599999995</v>
      </c>
      <c r="E85" s="1">
        <f>E86+E160+E158+E157+E159</f>
        <v>86388.59444000002</v>
      </c>
      <c r="F85" s="225">
        <f>F86+F160+F158+F157+F159</f>
        <v>0</v>
      </c>
      <c r="G85" s="1">
        <f>G86+G160+G158+G157+G159</f>
        <v>77209.76427</v>
      </c>
      <c r="H85" s="97">
        <f t="shared" si="3"/>
        <v>25.571200452802618</v>
      </c>
      <c r="I85" s="98">
        <f t="shared" si="2"/>
        <v>-251446.91155999998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342366.14599999995</v>
      </c>
      <c r="E86" s="3">
        <f>E87+E90+E108+E139</f>
        <v>86380.41306</v>
      </c>
      <c r="F86" s="43">
        <f>F87+F90+F108+F139</f>
        <v>0</v>
      </c>
      <c r="G86" s="3">
        <f>G87+G90+G108+G139</f>
        <v>77209.74811</v>
      </c>
      <c r="H86" s="97">
        <f t="shared" si="3"/>
        <v>25.568778747607425</v>
      </c>
      <c r="I86" s="98">
        <f t="shared" si="2"/>
        <v>-251455.09294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39388</v>
      </c>
      <c r="F87" s="281">
        <f>F88+F89</f>
        <v>0</v>
      </c>
      <c r="G87" s="1">
        <f>G88+G89</f>
        <v>25939</v>
      </c>
      <c r="H87" s="97">
        <f t="shared" si="3"/>
        <v>33.7473353759262</v>
      </c>
      <c r="I87" s="98">
        <f t="shared" si="2"/>
        <v>-77326.4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39388</v>
      </c>
      <c r="G88" s="54">
        <v>25939</v>
      </c>
      <c r="H88" s="97">
        <f t="shared" si="3"/>
        <v>34.16665220936486</v>
      </c>
      <c r="I88" s="98">
        <f t="shared" si="2"/>
        <v>-75894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</f>
        <v>21595.64</v>
      </c>
      <c r="E90" s="1">
        <f>E93+E96+E100+E91+E92+E94+E95+E97+E98</f>
        <v>1570.6599999999999</v>
      </c>
      <c r="F90" s="225">
        <f>F93+F96+F100</f>
        <v>0</v>
      </c>
      <c r="G90" s="1">
        <f>G93+G96+G100+G91+G92+G94+G95</f>
        <v>5143.4</v>
      </c>
      <c r="H90" s="97">
        <f t="shared" si="3"/>
        <v>9.179241423645607</v>
      </c>
      <c r="I90" s="98">
        <f t="shared" si="2"/>
        <v>-15540.34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/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1570.6599999999999</v>
      </c>
      <c r="F100" s="225">
        <f>F101+F102+F103+F104</f>
        <v>0</v>
      </c>
      <c r="G100" s="1">
        <f>G101+G102+G103+G104+G105+G107</f>
        <v>643.4</v>
      </c>
      <c r="H100" s="97">
        <f t="shared" si="3"/>
        <v>18.363204844913657</v>
      </c>
      <c r="I100" s="98">
        <f t="shared" si="2"/>
        <v>-6982.639999999999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/>
      <c r="F101" s="124"/>
      <c r="G101" s="47"/>
      <c r="H101" s="97"/>
      <c r="I101" s="98">
        <f t="shared" si="2"/>
        <v>0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640</v>
      </c>
      <c r="F102" s="176"/>
      <c r="G102" s="47">
        <v>643.4</v>
      </c>
      <c r="H102" s="97">
        <f t="shared" si="3"/>
        <v>29.411764705882355</v>
      </c>
      <c r="I102" s="98">
        <f t="shared" si="2"/>
        <v>-1536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/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930.66</v>
      </c>
      <c r="F104" s="282"/>
      <c r="G104" s="245"/>
      <c r="H104" s="97">
        <f t="shared" si="3"/>
        <v>24.99758259468171</v>
      </c>
      <c r="I104" s="98">
        <f t="shared" si="2"/>
        <v>-2792.34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38333.98908</v>
      </c>
      <c r="F108" s="43">
        <f>F109+F126+F129+F130+F131+F132+F133+F134+F137+F128+F127</f>
        <v>0</v>
      </c>
      <c r="G108" s="3">
        <f>G109+G126+G129+G130+G131+G132+G133+G134+G137+G128+G127+G136+G135</f>
        <v>41791.330890000005</v>
      </c>
      <c r="H108" s="97">
        <f t="shared" si="3"/>
        <v>23.037266897395973</v>
      </c>
      <c r="I108" s="98">
        <f t="shared" si="2"/>
        <v>-128065.91092</v>
      </c>
    </row>
    <row r="109" spans="1:9" ht="11.25" customHeight="1" thickBot="1">
      <c r="A109" s="168" t="s">
        <v>83</v>
      </c>
      <c r="B109" s="287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29760.0578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31436.294990000002</v>
      </c>
      <c r="H109" s="97">
        <f t="shared" si="3"/>
        <v>23.916627729893715</v>
      </c>
      <c r="I109" s="98">
        <f t="shared" si="2"/>
        <v>-94672.4422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843.84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22440</v>
      </c>
      <c r="F113" s="179"/>
      <c r="G113" s="53">
        <v>22376</v>
      </c>
      <c r="H113" s="97">
        <f t="shared" si="3"/>
        <v>25.000362081892895</v>
      </c>
      <c r="I113" s="98">
        <f t="shared" si="2"/>
        <v>-67318.7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3853</v>
      </c>
      <c r="F114" s="179"/>
      <c r="G114" s="53">
        <v>4041</v>
      </c>
      <c r="H114" s="97">
        <f t="shared" si="3"/>
        <v>24.99870237724489</v>
      </c>
      <c r="I114" s="98">
        <f t="shared" si="2"/>
        <v>-11559.8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/>
      <c r="F116" s="179"/>
      <c r="G116" s="53">
        <v>167.79019</v>
      </c>
      <c r="H116" s="97">
        <f t="shared" si="3"/>
        <v>0</v>
      </c>
      <c r="I116" s="98">
        <f t="shared" si="2"/>
        <v>-416.2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3027.538</v>
      </c>
      <c r="F124" s="124"/>
      <c r="G124" s="57">
        <v>3176.434</v>
      </c>
      <c r="H124" s="97">
        <f t="shared" si="3"/>
        <v>22.867292063204324</v>
      </c>
      <c r="I124" s="98">
        <f t="shared" si="2"/>
        <v>-10212.062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813.2308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>
        <v>639.8</v>
      </c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315.825</v>
      </c>
      <c r="F129" s="285"/>
      <c r="G129" s="53">
        <v>262.025</v>
      </c>
      <c r="H129" s="97">
        <f t="shared" si="3"/>
        <v>25</v>
      </c>
      <c r="I129" s="98">
        <f t="shared" si="2"/>
        <v>-947.4749999999999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36.64243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1412.21246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193.6</v>
      </c>
      <c r="F133" s="285"/>
      <c r="G133" s="55">
        <v>147.90072</v>
      </c>
      <c r="H133" s="97">
        <f t="shared" si="3"/>
        <v>29.125921468331573</v>
      </c>
      <c r="I133" s="98">
        <f t="shared" si="2"/>
        <v>-471.1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244.50628</v>
      </c>
      <c r="F134" s="285"/>
      <c r="G134" s="53">
        <v>251.45529</v>
      </c>
      <c r="H134" s="97">
        <f t="shared" si="3"/>
        <v>20.11404080289569</v>
      </c>
      <c r="I134" s="98">
        <f t="shared" si="2"/>
        <v>-971.0937199999998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30</v>
      </c>
      <c r="F135" s="285"/>
      <c r="G135" s="68"/>
      <c r="H135" s="97">
        <f t="shared" si="3"/>
        <v>34.883720930232556</v>
      </c>
      <c r="I135" s="98">
        <f t="shared" si="2"/>
        <v>-56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7490</v>
      </c>
      <c r="F137" s="43">
        <f>F138</f>
        <v>0</v>
      </c>
      <c r="G137" s="43">
        <f>G138</f>
        <v>7205</v>
      </c>
      <c r="H137" s="97">
        <f t="shared" si="3"/>
        <v>20.840869250674753</v>
      </c>
      <c r="I137" s="98">
        <f t="shared" si="2"/>
        <v>-28449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7490</v>
      </c>
      <c r="G138" s="55">
        <v>7205</v>
      </c>
      <c r="H138" s="97">
        <f t="shared" si="3"/>
        <v>20.840869250674753</v>
      </c>
      <c r="I138" s="98">
        <f aca="true" t="shared" si="4" ref="I138:I161">E138-C138</f>
        <v>-28449</v>
      </c>
    </row>
    <row r="139" spans="1:9" ht="11.25" customHeight="1" thickBot="1">
      <c r="A139" s="168" t="s">
        <v>88</v>
      </c>
      <c r="B139" s="287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7087.76398</v>
      </c>
      <c r="F139" s="281">
        <f>F150+F151+F141+F145+F143+F142+F144+F148+F149</f>
        <v>0</v>
      </c>
      <c r="G139" s="1">
        <f>G140+G144+G146+G150+G151+G145+G148+G149+G147</f>
        <v>4336.01722</v>
      </c>
      <c r="H139" s="97">
        <f t="shared" si="3"/>
        <v>18.84532081531274</v>
      </c>
      <c r="I139" s="98">
        <f t="shared" si="4"/>
        <v>-30522.44202</v>
      </c>
    </row>
    <row r="140" spans="1:9" ht="11.25" customHeight="1" thickBot="1">
      <c r="A140" s="168" t="s">
        <v>89</v>
      </c>
      <c r="B140" s="287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7087.76398</v>
      </c>
      <c r="F150" s="132"/>
      <c r="G150" s="1">
        <v>4336.01722</v>
      </c>
      <c r="H150" s="97">
        <f>E150/C150*100</f>
        <v>18.84532081531274</v>
      </c>
      <c r="I150" s="98">
        <f t="shared" si="4"/>
        <v>-30522.44202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8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-7.98384</v>
      </c>
      <c r="H160" s="97"/>
      <c r="I160" s="98">
        <f t="shared" si="4"/>
        <v>-0.00128</v>
      </c>
    </row>
    <row r="161" spans="1:9" ht="11.25" customHeight="1" thickBot="1">
      <c r="A161" s="168"/>
      <c r="B161" s="287" t="s">
        <v>92</v>
      </c>
      <c r="C161" s="208">
        <f>C8+C85</f>
        <v>407134.506</v>
      </c>
      <c r="D161" s="208">
        <f>D8+D85</f>
        <v>411665.14599999995</v>
      </c>
      <c r="E161" s="1">
        <f>E85+E8</f>
        <v>103614.16115000001</v>
      </c>
      <c r="F161" s="225">
        <f>F85+F8</f>
        <v>0</v>
      </c>
      <c r="G161" s="1">
        <f>G8+G85</f>
        <v>90765.04979</v>
      </c>
      <c r="H161" s="97">
        <f>E161/C161*100</f>
        <v>25.44961422405204</v>
      </c>
      <c r="I161" s="98">
        <f t="shared" si="4"/>
        <v>-303520.34485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zoomScale="130" zoomScaleNormal="13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282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283</v>
      </c>
      <c r="F6" s="71" t="s">
        <v>257</v>
      </c>
      <c r="G6" s="71" t="s">
        <v>283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25872.44972</v>
      </c>
      <c r="F8" s="1">
        <f>F9+F15+F24+F44+F55+F81+F32+F54+F52</f>
        <v>0</v>
      </c>
      <c r="G8" s="1">
        <f>G9+G15+G24+G44+G55+G81+G32+G54+G52+G14+G30</f>
        <v>20695.39856</v>
      </c>
      <c r="H8" s="97">
        <f>E8/C8*100</f>
        <v>37.3345210176193</v>
      </c>
      <c r="I8" s="98">
        <f>E8-C8</f>
        <v>-43426.550279999996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17283.83837</v>
      </c>
      <c r="F9" s="101">
        <f>F10</f>
        <v>0</v>
      </c>
      <c r="G9" s="61">
        <f>G10</f>
        <v>11969.48953</v>
      </c>
      <c r="H9" s="97">
        <f aca="true" t="shared" si="0" ref="H9:H71">E9/C9*100</f>
        <v>38.53183157214197</v>
      </c>
      <c r="I9" s="98">
        <f aca="true" t="shared" si="1" ref="I9:I72">E9-C9</f>
        <v>-27572.16163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17283.83837</v>
      </c>
      <c r="F10" s="55">
        <f>F11+F12+F13</f>
        <v>0</v>
      </c>
      <c r="G10" s="55">
        <f>G11+G12+G13</f>
        <v>11969.48953</v>
      </c>
      <c r="H10" s="97">
        <f t="shared" si="0"/>
        <v>38.53183157214197</v>
      </c>
      <c r="I10" s="98">
        <f t="shared" si="1"/>
        <v>-27572.16163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17191.17649</v>
      </c>
      <c r="F11" s="106"/>
      <c r="G11" s="53">
        <v>11941.23285</v>
      </c>
      <c r="H11" s="97">
        <f t="shared" si="0"/>
        <v>38.56685696017947</v>
      </c>
      <c r="I11" s="98">
        <f t="shared" si="1"/>
        <v>-27383.82351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77.02435</v>
      </c>
      <c r="F12" s="108"/>
      <c r="G12" s="54">
        <v>6.15795</v>
      </c>
      <c r="H12" s="97">
        <f t="shared" si="0"/>
        <v>68.16314159292035</v>
      </c>
      <c r="I12" s="98">
        <f t="shared" si="1"/>
        <v>-35.97565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15.63753</v>
      </c>
      <c r="F13" s="106"/>
      <c r="G13" s="53">
        <v>22.09873</v>
      </c>
      <c r="H13" s="97">
        <f t="shared" si="0"/>
        <v>9.308053571428571</v>
      </c>
      <c r="I13" s="98">
        <f t="shared" si="1"/>
        <v>-152.36247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5637.22393</v>
      </c>
      <c r="F15" s="168">
        <f>F16+F21+F22+F23</f>
        <v>0</v>
      </c>
      <c r="G15" s="1">
        <f>G16+G21+G22+G23</f>
        <v>6095.1311399999995</v>
      </c>
      <c r="H15" s="97">
        <f t="shared" si="0"/>
        <v>38.987647347672734</v>
      </c>
      <c r="I15" s="98">
        <f t="shared" si="1"/>
        <v>-8821.77607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3531.15132</v>
      </c>
      <c r="F16" s="191">
        <f>F17+F18</f>
        <v>0</v>
      </c>
      <c r="G16" s="54">
        <f>G17+G18+G19</f>
        <v>3566.2729799999997</v>
      </c>
      <c r="H16" s="97">
        <f t="shared" si="0"/>
        <v>32.771705986078885</v>
      </c>
      <c r="I16" s="98">
        <f t="shared" si="1"/>
        <v>-7243.84868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1566.60216</v>
      </c>
      <c r="F17" s="120"/>
      <c r="G17" s="53">
        <v>2160.55067</v>
      </c>
      <c r="H17" s="97">
        <f t="shared" si="0"/>
        <v>24.9976409765438</v>
      </c>
      <c r="I17" s="98">
        <f t="shared" si="1"/>
        <v>-4700.39784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1964.54916</v>
      </c>
      <c r="F18" s="130"/>
      <c r="G18" s="55">
        <v>1380.90804</v>
      </c>
      <c r="H18" s="97">
        <f t="shared" si="0"/>
        <v>43.579173913043476</v>
      </c>
      <c r="I18" s="98">
        <f t="shared" si="1"/>
        <v>-2543.45084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24.81427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459.00266</v>
      </c>
      <c r="F21" s="108"/>
      <c r="G21" s="54">
        <v>739.82182</v>
      </c>
      <c r="H21" s="97">
        <f t="shared" si="0"/>
        <v>37.965480562448306</v>
      </c>
      <c r="I21" s="98">
        <f t="shared" si="1"/>
        <v>-749.99734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1260.39753</v>
      </c>
      <c r="F22" s="108"/>
      <c r="G22" s="53">
        <v>1456.46252</v>
      </c>
      <c r="H22" s="97">
        <f t="shared" si="0"/>
        <v>71.57282964224872</v>
      </c>
      <c r="I22" s="98">
        <f t="shared" si="1"/>
        <v>-500.60247000000004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386.67242</v>
      </c>
      <c r="F23" s="112"/>
      <c r="G23" s="47">
        <v>332.57382</v>
      </c>
      <c r="H23" s="97">
        <f t="shared" si="0"/>
        <v>54.155801120448174</v>
      </c>
      <c r="I23" s="98">
        <f t="shared" si="1"/>
        <v>-327.32758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800.94805</v>
      </c>
      <c r="F24" s="115">
        <f>F26+F28+F29</f>
        <v>0</v>
      </c>
      <c r="G24" s="1">
        <f>G26+G28+G29</f>
        <v>445.24137</v>
      </c>
      <c r="H24" s="97">
        <f t="shared" si="0"/>
        <v>53.078068257123924</v>
      </c>
      <c r="I24" s="98">
        <f t="shared" si="1"/>
        <v>-708.05195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378.41142</v>
      </c>
      <c r="F26" s="40">
        <f>F27</f>
        <v>0</v>
      </c>
      <c r="G26" s="68">
        <f>G27</f>
        <v>445.24137</v>
      </c>
      <c r="H26" s="97">
        <f t="shared" si="0"/>
        <v>31.29953846153846</v>
      </c>
      <c r="I26" s="98">
        <f t="shared" si="1"/>
        <v>-830.58858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378.41142</v>
      </c>
      <c r="F27" s="112"/>
      <c r="G27" s="47">
        <v>445.24137</v>
      </c>
      <c r="H27" s="97">
        <f t="shared" si="0"/>
        <v>31.29953846153846</v>
      </c>
      <c r="I27" s="98">
        <f t="shared" si="1"/>
        <v>-830.58858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22</v>
      </c>
      <c r="F28" s="124"/>
      <c r="G28" s="53"/>
      <c r="H28" s="97"/>
      <c r="I28" s="98">
        <f t="shared" si="1"/>
        <v>22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400.53663</v>
      </c>
      <c r="F29" s="124"/>
      <c r="G29" s="47"/>
      <c r="H29" s="97">
        <f t="shared" si="0"/>
        <v>133.51221</v>
      </c>
      <c r="I29" s="98">
        <f t="shared" si="1"/>
        <v>100.53663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677.3336700000001</v>
      </c>
      <c r="F32" s="138">
        <f>F34+F35+F39</f>
        <v>0</v>
      </c>
      <c r="G32" s="3">
        <f>G34+G35+G39+G42</f>
        <v>744.8804399999999</v>
      </c>
      <c r="H32" s="97">
        <f t="shared" si="0"/>
        <v>13.879788319672134</v>
      </c>
      <c r="I32" s="98">
        <f t="shared" si="1"/>
        <v>-4202.66633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595.29019</v>
      </c>
      <c r="F34" s="112"/>
      <c r="G34" s="10">
        <v>621.13604</v>
      </c>
      <c r="H34" s="97">
        <f t="shared" si="0"/>
        <v>14.378990096618358</v>
      </c>
      <c r="I34" s="98">
        <f t="shared" si="1"/>
        <v>-3544.70981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39.4233</v>
      </c>
      <c r="F39" s="148">
        <f>F41</f>
        <v>0</v>
      </c>
      <c r="G39" s="10">
        <f>G41</f>
        <v>117.4444</v>
      </c>
      <c r="H39" s="97">
        <f t="shared" si="0"/>
        <v>24.95145569620253</v>
      </c>
      <c r="I39" s="98">
        <f t="shared" si="1"/>
        <v>-118.5767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39.4233</v>
      </c>
      <c r="F41" s="146"/>
      <c r="G41" s="8">
        <v>117.4444</v>
      </c>
      <c r="H41" s="97">
        <f t="shared" si="0"/>
        <v>24.95145569620253</v>
      </c>
      <c r="I41" s="98">
        <f t="shared" si="1"/>
        <v>-118.5767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42.62018</v>
      </c>
      <c r="F42" s="74">
        <f>F43</f>
        <v>0</v>
      </c>
      <c r="G42" s="74">
        <f>G43</f>
        <v>6.3</v>
      </c>
      <c r="H42" s="97">
        <f t="shared" si="0"/>
        <v>85.24036</v>
      </c>
      <c r="I42" s="98">
        <f t="shared" si="1"/>
        <v>-7.379820000000002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42.62018</v>
      </c>
      <c r="F43" s="153"/>
      <c r="G43" s="66">
        <v>6.3</v>
      </c>
      <c r="H43" s="97">
        <f t="shared" si="0"/>
        <v>85.24036</v>
      </c>
      <c r="I43" s="98">
        <f t="shared" si="1"/>
        <v>-7.379820000000002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483.36555000000004</v>
      </c>
      <c r="F44" s="156"/>
      <c r="G44" s="3">
        <f>G45+G46+G48+G47+G50+G49</f>
        <v>825.26361</v>
      </c>
      <c r="H44" s="97">
        <f t="shared" si="0"/>
        <v>20.216041405269763</v>
      </c>
      <c r="I44" s="98">
        <f t="shared" si="1"/>
        <v>-1907.63445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39.08311</v>
      </c>
      <c r="F45" s="146"/>
      <c r="G45" s="55">
        <v>6.7715</v>
      </c>
      <c r="H45" s="97"/>
      <c r="I45" s="98">
        <f t="shared" si="1"/>
        <v>39.08311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18.00872</v>
      </c>
      <c r="F48" s="158"/>
      <c r="G48" s="53">
        <v>132.05929</v>
      </c>
      <c r="H48" s="97"/>
      <c r="I48" s="98">
        <f t="shared" si="1"/>
        <v>18.00872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426.27372</v>
      </c>
      <c r="F50" s="159"/>
      <c r="G50" s="47">
        <v>686.3487</v>
      </c>
      <c r="H50" s="97">
        <f t="shared" si="0"/>
        <v>19.64395023041475</v>
      </c>
      <c r="I50" s="98">
        <f t="shared" si="1"/>
        <v>-1743.7262799999999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270.06742</v>
      </c>
      <c r="F54" s="161"/>
      <c r="G54" s="45">
        <v>108.53204</v>
      </c>
      <c r="H54" s="97">
        <f t="shared" si="0"/>
        <v>112.99892050209206</v>
      </c>
      <c r="I54" s="98">
        <f t="shared" si="1"/>
        <v>31.067420000000027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272.37681</v>
      </c>
      <c r="F55" s="45">
        <f>F58+F60+F62+F64+F65+F67+F68+F69+F71+F73+F56+F76+F77+F78</f>
        <v>0</v>
      </c>
      <c r="G55" s="45">
        <f>G58+G60+G62+G64+G65+G67+G68+G69+G71+G73+G56+G76+G77+G78+G70</f>
        <v>372.84187</v>
      </c>
      <c r="H55" s="97">
        <f t="shared" si="0"/>
        <v>28.22557616580311</v>
      </c>
      <c r="I55" s="98">
        <f t="shared" si="1"/>
        <v>-692.62319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11.97</v>
      </c>
      <c r="F56" s="108"/>
      <c r="G56" s="54">
        <v>9.875</v>
      </c>
      <c r="H56" s="97">
        <f t="shared" si="0"/>
        <v>26.6</v>
      </c>
      <c r="I56" s="98">
        <f t="shared" si="1"/>
        <v>-33.03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29.63829</v>
      </c>
      <c r="F68" s="108"/>
      <c r="G68" s="53">
        <v>119.36353</v>
      </c>
      <c r="H68" s="97">
        <f t="shared" si="0"/>
        <v>21.170207142857144</v>
      </c>
      <c r="I68" s="98">
        <f t="shared" si="1"/>
        <v>-110.36171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2.51</v>
      </c>
      <c r="F71" s="112"/>
      <c r="G71" s="55">
        <v>0.5</v>
      </c>
      <c r="H71" s="97">
        <f t="shared" si="0"/>
        <v>17.928571428571427</v>
      </c>
      <c r="I71" s="98">
        <f t="shared" si="1"/>
        <v>-11.49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16.78556</v>
      </c>
      <c r="F77" s="106"/>
      <c r="G77" s="9">
        <v>9.2</v>
      </c>
      <c r="H77" s="97">
        <f aca="true" t="shared" si="3" ref="H77:H139">E77/C77*100</f>
        <v>57.881241379310346</v>
      </c>
      <c r="I77" s="98">
        <f t="shared" si="2"/>
        <v>-12.21444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206.79137</v>
      </c>
      <c r="F78" s="166">
        <f>F80</f>
        <v>0</v>
      </c>
      <c r="G78" s="9">
        <f>G80</f>
        <v>189.90334</v>
      </c>
      <c r="H78" s="97">
        <f t="shared" si="3"/>
        <v>39.99833075435203</v>
      </c>
      <c r="I78" s="98">
        <f t="shared" si="2"/>
        <v>-310.20862999999997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206.79137</v>
      </c>
      <c r="F80" s="112"/>
      <c r="G80" s="11">
        <v>189.90334</v>
      </c>
      <c r="H80" s="97">
        <f t="shared" si="3"/>
        <v>39.99833075435203</v>
      </c>
      <c r="I80" s="98">
        <f t="shared" si="2"/>
        <v>-310.20862999999997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426.22592</v>
      </c>
      <c r="F81" s="167">
        <f>F82+F83+F84</f>
        <v>0</v>
      </c>
      <c r="G81" s="18">
        <f>G82+G83+G84</f>
        <v>134.01856</v>
      </c>
      <c r="H81" s="97"/>
      <c r="I81" s="98">
        <f t="shared" si="2"/>
        <v>426.22592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155.63768</v>
      </c>
      <c r="F82" s="108"/>
      <c r="G82" s="10">
        <v>7.38456</v>
      </c>
      <c r="H82" s="97"/>
      <c r="I82" s="98">
        <f t="shared" si="2"/>
        <v>155.63768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270.58824</v>
      </c>
      <c r="F84" s="124"/>
      <c r="G84" s="11">
        <v>126.634</v>
      </c>
      <c r="H84" s="97"/>
      <c r="I84" s="98">
        <f t="shared" si="2"/>
        <v>270.58824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342504.746</v>
      </c>
      <c r="E85" s="1">
        <f>E86+E160+E158+E157+E159</f>
        <v>112675.44700000001</v>
      </c>
      <c r="F85" s="225">
        <f>F86+F160+F158+F157+F159</f>
        <v>0</v>
      </c>
      <c r="G85" s="1">
        <f>G86+G160+G158+G157+G159</f>
        <v>103930.16554999999</v>
      </c>
      <c r="H85" s="97">
        <f t="shared" si="3"/>
        <v>33.352162516630216</v>
      </c>
      <c r="I85" s="98">
        <f t="shared" si="2"/>
        <v>-225160.05899999998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342504.746</v>
      </c>
      <c r="E86" s="3">
        <f>E87+E90+E108+E139</f>
        <v>112667.26562</v>
      </c>
      <c r="F86" s="43">
        <f>F87+F90+F108+F139</f>
        <v>0</v>
      </c>
      <c r="G86" s="3">
        <f>G87+G90+G108+G139</f>
        <v>103930.14938999999</v>
      </c>
      <c r="H86" s="97">
        <f t="shared" si="3"/>
        <v>33.34974081143502</v>
      </c>
      <c r="I86" s="98">
        <f t="shared" si="2"/>
        <v>-225168.24037999997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49173</v>
      </c>
      <c r="F87" s="281">
        <f>F88+F89</f>
        <v>0</v>
      </c>
      <c r="G87" s="1">
        <f>G88+G89</f>
        <v>34239</v>
      </c>
      <c r="H87" s="97">
        <f t="shared" si="3"/>
        <v>42.13104809689293</v>
      </c>
      <c r="I87" s="98">
        <f t="shared" si="2"/>
        <v>-67541.4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49173</v>
      </c>
      <c r="G88" s="54">
        <v>34239</v>
      </c>
      <c r="H88" s="97">
        <f t="shared" si="3"/>
        <v>42.65453409899204</v>
      </c>
      <c r="I88" s="98">
        <f t="shared" si="2"/>
        <v>-66109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D93+D96+D100+D92+D99+D98</f>
        <v>21734.239999999998</v>
      </c>
      <c r="E90" s="1">
        <f>E93+E96+E100+E91+E92+E94+E95+E97+E98</f>
        <v>2334.6565</v>
      </c>
      <c r="F90" s="225">
        <f>F93+F96+F100</f>
        <v>0</v>
      </c>
      <c r="G90" s="1">
        <f>G93+G96+G100+G91+G92+G94+G95</f>
        <v>6612.54478</v>
      </c>
      <c r="H90" s="97">
        <f t="shared" si="3"/>
        <v>13.644185027175501</v>
      </c>
      <c r="I90" s="98">
        <f t="shared" si="2"/>
        <v>-14776.343499999999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>
        <v>138.6</v>
      </c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2334.6565</v>
      </c>
      <c r="F100" s="225">
        <f>F101+F102+F103+F104</f>
        <v>0</v>
      </c>
      <c r="G100" s="1">
        <f>G101+G102+G103+G104+G105+G107</f>
        <v>1945.896</v>
      </c>
      <c r="H100" s="97">
        <f t="shared" si="3"/>
        <v>27.295388914220247</v>
      </c>
      <c r="I100" s="98">
        <f t="shared" si="2"/>
        <v>-6218.643499999999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>
        <v>184.9765</v>
      </c>
      <c r="F101" s="124"/>
      <c r="G101" s="47"/>
      <c r="H101" s="97"/>
      <c r="I101" s="98">
        <f t="shared" si="2"/>
        <v>184.9765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908.8</v>
      </c>
      <c r="F102" s="176"/>
      <c r="G102" s="47">
        <v>915.896</v>
      </c>
      <c r="H102" s="97">
        <f t="shared" si="3"/>
        <v>41.764705882352935</v>
      </c>
      <c r="I102" s="98">
        <f t="shared" si="2"/>
        <v>-1267.2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>
        <v>1030</v>
      </c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1240.88</v>
      </c>
      <c r="F104" s="282"/>
      <c r="G104" s="245"/>
      <c r="H104" s="97">
        <f t="shared" si="3"/>
        <v>33.33011012624228</v>
      </c>
      <c r="I104" s="98">
        <f t="shared" si="2"/>
        <v>-2482.12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52307.292870000005</v>
      </c>
      <c r="F108" s="43">
        <f>F109+F126+F129+F130+F131+F132+F133+F134+F137+F128+F127</f>
        <v>0</v>
      </c>
      <c r="G108" s="3">
        <f>G109+G126+G129+G130+G131+G132+G133+G134+G137+G128+G127+G136+G135</f>
        <v>56239.789319999996</v>
      </c>
      <c r="H108" s="97">
        <f t="shared" si="3"/>
        <v>31.434690086953182</v>
      </c>
      <c r="I108" s="98">
        <f t="shared" si="2"/>
        <v>-114092.60712999999</v>
      </c>
    </row>
    <row r="109" spans="1:9" ht="11.25" customHeight="1" thickBot="1">
      <c r="A109" s="168" t="s">
        <v>83</v>
      </c>
      <c r="B109" s="290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40058.1238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42635.471159999994</v>
      </c>
      <c r="H109" s="97">
        <f t="shared" si="3"/>
        <v>32.19265368774235</v>
      </c>
      <c r="I109" s="98">
        <f t="shared" si="2"/>
        <v>-84374.3762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1125.12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30405</v>
      </c>
      <c r="F113" s="179"/>
      <c r="G113" s="53">
        <v>30318</v>
      </c>
      <c r="H113" s="97">
        <f t="shared" si="3"/>
        <v>33.87415370320649</v>
      </c>
      <c r="I113" s="98">
        <f t="shared" si="2"/>
        <v>-59353.7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5060</v>
      </c>
      <c r="F114" s="179"/>
      <c r="G114" s="53">
        <v>5307</v>
      </c>
      <c r="H114" s="97">
        <f t="shared" si="3"/>
        <v>32.82985570434963</v>
      </c>
      <c r="I114" s="98">
        <f t="shared" si="2"/>
        <v>-10352.8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>
        <v>113.4</v>
      </c>
      <c r="F116" s="179"/>
      <c r="G116" s="53">
        <v>200.73936</v>
      </c>
      <c r="H116" s="97">
        <f t="shared" si="3"/>
        <v>27.246516098029794</v>
      </c>
      <c r="I116" s="98">
        <f t="shared" si="2"/>
        <v>-302.79999999999995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4040.204</v>
      </c>
      <c r="F124" s="124"/>
      <c r="G124" s="57">
        <v>4213.581</v>
      </c>
      <c r="H124" s="97">
        <f t="shared" si="3"/>
        <v>30.516057886945227</v>
      </c>
      <c r="I124" s="98">
        <f t="shared" si="2"/>
        <v>-9199.396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1453.0308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/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631.65</v>
      </c>
      <c r="F129" s="285"/>
      <c r="G129" s="53">
        <v>524.05</v>
      </c>
      <c r="H129" s="97">
        <f t="shared" si="3"/>
        <v>50</v>
      </c>
      <c r="I129" s="98">
        <f t="shared" si="2"/>
        <v>-631.65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74.24819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2424.23714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245.9</v>
      </c>
      <c r="F133" s="179"/>
      <c r="G133" s="68">
        <v>205.92755</v>
      </c>
      <c r="H133" s="190">
        <f t="shared" si="3"/>
        <v>36.994132691439745</v>
      </c>
      <c r="I133" s="98">
        <f t="shared" si="2"/>
        <v>-418.80000000000007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377.99407</v>
      </c>
      <c r="F134" s="285"/>
      <c r="G134" s="53">
        <v>368.85528</v>
      </c>
      <c r="H134" s="97">
        <f t="shared" si="3"/>
        <v>31.095267357683454</v>
      </c>
      <c r="I134" s="98">
        <f t="shared" si="2"/>
        <v>-837.60593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42.625</v>
      </c>
      <c r="F135" s="285"/>
      <c r="G135" s="68"/>
      <c r="H135" s="97">
        <f t="shared" si="3"/>
        <v>49.56395348837209</v>
      </c>
      <c r="I135" s="98">
        <f t="shared" si="2"/>
        <v>-43.375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10651</v>
      </c>
      <c r="F137" s="43">
        <f>F138</f>
        <v>0</v>
      </c>
      <c r="G137" s="43">
        <f>G138</f>
        <v>9607</v>
      </c>
      <c r="H137" s="97">
        <f t="shared" si="3"/>
        <v>29.636328222822005</v>
      </c>
      <c r="I137" s="98">
        <f t="shared" si="2"/>
        <v>-25288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10651</v>
      </c>
      <c r="G138" s="55">
        <v>9607</v>
      </c>
      <c r="H138" s="97">
        <f t="shared" si="3"/>
        <v>29.636328222822005</v>
      </c>
      <c r="I138" s="98">
        <f aca="true" t="shared" si="4" ref="I138:I161">E138-C138</f>
        <v>-25288</v>
      </c>
    </row>
    <row r="139" spans="1:9" ht="11.25" customHeight="1" thickBot="1">
      <c r="A139" s="168" t="s">
        <v>88</v>
      </c>
      <c r="B139" s="290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8852.31625</v>
      </c>
      <c r="F139" s="281">
        <f>F150+F151+F141+F145+F143+F142+F144+F148+F149</f>
        <v>0</v>
      </c>
      <c r="G139" s="1">
        <f>G140+G144+G146+G150+G151+G145+G148+G149+G147</f>
        <v>6838.81529</v>
      </c>
      <c r="H139" s="97">
        <f t="shared" si="3"/>
        <v>23.53700548728715</v>
      </c>
      <c r="I139" s="98">
        <f t="shared" si="4"/>
        <v>-28757.88975</v>
      </c>
    </row>
    <row r="140" spans="1:9" ht="11.25" customHeight="1" thickBot="1">
      <c r="A140" s="168" t="s">
        <v>89</v>
      </c>
      <c r="B140" s="290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8852.31625</v>
      </c>
      <c r="F150" s="132"/>
      <c r="G150" s="1">
        <v>6838.81529</v>
      </c>
      <c r="H150" s="97">
        <f>E150/C150*100</f>
        <v>23.53700548728715</v>
      </c>
      <c r="I150" s="98">
        <f t="shared" si="4"/>
        <v>-28757.88975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4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-3.98384</v>
      </c>
      <c r="H160" s="97"/>
      <c r="I160" s="98">
        <f t="shared" si="4"/>
        <v>-0.00128</v>
      </c>
    </row>
    <row r="161" spans="1:9" ht="11.25" customHeight="1" thickBot="1">
      <c r="A161" s="168"/>
      <c r="B161" s="290" t="s">
        <v>92</v>
      </c>
      <c r="C161" s="208">
        <f>C8+C85</f>
        <v>407134.506</v>
      </c>
      <c r="D161" s="208">
        <f>D8+D85</f>
        <v>411803.746</v>
      </c>
      <c r="E161" s="1">
        <f>E85+E8</f>
        <v>138547.89672000002</v>
      </c>
      <c r="F161" s="225">
        <f>F85+F8</f>
        <v>0</v>
      </c>
      <c r="G161" s="1">
        <f>G8+G85</f>
        <v>124625.56410999999</v>
      </c>
      <c r="H161" s="97">
        <f>E161/C161*100</f>
        <v>34.03000597546994</v>
      </c>
      <c r="I161" s="98">
        <f t="shared" si="4"/>
        <v>-268586.60928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286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287</v>
      </c>
      <c r="F6" s="71" t="s">
        <v>257</v>
      </c>
      <c r="G6" s="71" t="s">
        <v>287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69249</v>
      </c>
      <c r="E8" s="1">
        <f>E9+E15+E24+E44+E55+E81+E32+E54+E52+E30+E51+E53</f>
        <v>31600.086710000003</v>
      </c>
      <c r="F8" s="1">
        <f>F9+F15+F24+F44+F55+F81+F32+F54+F52</f>
        <v>0</v>
      </c>
      <c r="G8" s="1">
        <f>G9+G15+G24+G44+G55+G81+G32+G54+G52+G14+G30</f>
        <v>25692.461579999992</v>
      </c>
      <c r="H8" s="97">
        <f>E8/C8*100</f>
        <v>45.59962872480123</v>
      </c>
      <c r="I8" s="98">
        <f>E8-C8</f>
        <v>-37698.91329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21610.4705</v>
      </c>
      <c r="F9" s="101">
        <f>F10</f>
        <v>0</v>
      </c>
      <c r="G9" s="61">
        <f>G10</f>
        <v>15907.01233</v>
      </c>
      <c r="H9" s="97">
        <f aca="true" t="shared" si="0" ref="H9:H71">E9/C9*100</f>
        <v>48.17743557160692</v>
      </c>
      <c r="I9" s="98">
        <f aca="true" t="shared" si="1" ref="I9:I72">E9-C9</f>
        <v>-23245.5295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21610.4705</v>
      </c>
      <c r="F10" s="55">
        <f>F11+F12+F13</f>
        <v>0</v>
      </c>
      <c r="G10" s="55">
        <f>G11+G12+G13</f>
        <v>15907.01233</v>
      </c>
      <c r="H10" s="97">
        <f t="shared" si="0"/>
        <v>48.17743557160692</v>
      </c>
      <c r="I10" s="98">
        <f t="shared" si="1"/>
        <v>-23245.5295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21498.29826</v>
      </c>
      <c r="F11" s="106"/>
      <c r="G11" s="53">
        <v>15757.49775</v>
      </c>
      <c r="H11" s="97">
        <f t="shared" si="0"/>
        <v>48.22949693774537</v>
      </c>
      <c r="I11" s="98">
        <f t="shared" si="1"/>
        <v>-23076.70174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79.05185</v>
      </c>
      <c r="F12" s="108"/>
      <c r="G12" s="54">
        <v>6.51385</v>
      </c>
      <c r="H12" s="97">
        <f t="shared" si="0"/>
        <v>69.95738938053097</v>
      </c>
      <c r="I12" s="98">
        <f t="shared" si="1"/>
        <v>-33.94815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33.12039</v>
      </c>
      <c r="F13" s="106"/>
      <c r="G13" s="53">
        <v>143.00073</v>
      </c>
      <c r="H13" s="97">
        <f t="shared" si="0"/>
        <v>19.71451785714286</v>
      </c>
      <c r="I13" s="98">
        <f t="shared" si="1"/>
        <v>-134.87961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6428.9204500000005</v>
      </c>
      <c r="F15" s="168">
        <f>F16+F21+F22+F23</f>
        <v>0</v>
      </c>
      <c r="G15" s="1">
        <f>G16+G21+G22+G23</f>
        <v>6586.2491</v>
      </c>
      <c r="H15" s="97">
        <f t="shared" si="0"/>
        <v>44.46310567812436</v>
      </c>
      <c r="I15" s="98">
        <f t="shared" si="1"/>
        <v>-8030.0795499999995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4249.49903</v>
      </c>
      <c r="F16" s="191">
        <f>F17+F18</f>
        <v>0</v>
      </c>
      <c r="G16" s="54">
        <f>G17+G18+G19</f>
        <v>4018.2952</v>
      </c>
      <c r="H16" s="97">
        <f t="shared" si="0"/>
        <v>39.43850607888631</v>
      </c>
      <c r="I16" s="98">
        <f t="shared" si="1"/>
        <v>-6525.50097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1789.19723</v>
      </c>
      <c r="F17" s="120"/>
      <c r="G17" s="53">
        <v>2297.02657</v>
      </c>
      <c r="H17" s="97">
        <f t="shared" si="0"/>
        <v>28.549501037178874</v>
      </c>
      <c r="I17" s="98">
        <f t="shared" si="1"/>
        <v>-4477.80277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2460.3018</v>
      </c>
      <c r="F18" s="130"/>
      <c r="G18" s="55">
        <v>1696.35136</v>
      </c>
      <c r="H18" s="97">
        <f t="shared" si="0"/>
        <v>54.5763487133984</v>
      </c>
      <c r="I18" s="98">
        <f t="shared" si="1"/>
        <v>-2047.6981999999998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24.91727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486.20948</v>
      </c>
      <c r="F21" s="108"/>
      <c r="G21" s="54">
        <v>744.09564</v>
      </c>
      <c r="H21" s="97">
        <f t="shared" si="0"/>
        <v>40.215837882547554</v>
      </c>
      <c r="I21" s="98">
        <f t="shared" si="1"/>
        <v>-722.79052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1269.05853</v>
      </c>
      <c r="F22" s="108"/>
      <c r="G22" s="53">
        <v>1470.65644</v>
      </c>
      <c r="H22" s="97">
        <f t="shared" si="0"/>
        <v>72.0646524701874</v>
      </c>
      <c r="I22" s="98">
        <f t="shared" si="1"/>
        <v>-491.94147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424.15341</v>
      </c>
      <c r="F23" s="112"/>
      <c r="G23" s="47">
        <v>353.20182</v>
      </c>
      <c r="H23" s="97">
        <f t="shared" si="0"/>
        <v>59.40523949579833</v>
      </c>
      <c r="I23" s="98">
        <f t="shared" si="1"/>
        <v>-289.84659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1339.5095900000001</v>
      </c>
      <c r="F24" s="115">
        <f>F26+F28+F29</f>
        <v>0</v>
      </c>
      <c r="G24" s="1">
        <f>G26+G28+G29</f>
        <v>524.54428</v>
      </c>
      <c r="H24" s="97">
        <f t="shared" si="0"/>
        <v>88.76803114645462</v>
      </c>
      <c r="I24" s="98">
        <f t="shared" si="1"/>
        <v>-169.49040999999988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519.41089</v>
      </c>
      <c r="F26" s="40">
        <f>F27</f>
        <v>0</v>
      </c>
      <c r="G26" s="68">
        <v>524.54428</v>
      </c>
      <c r="H26" s="97">
        <f t="shared" si="0"/>
        <v>42.96202564102564</v>
      </c>
      <c r="I26" s="98">
        <f t="shared" si="1"/>
        <v>-689.58911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519.41089</v>
      </c>
      <c r="F27" s="112"/>
      <c r="G27" s="47">
        <v>445.24137</v>
      </c>
      <c r="H27" s="97">
        <f t="shared" si="0"/>
        <v>42.96202564102564</v>
      </c>
      <c r="I27" s="98">
        <f t="shared" si="1"/>
        <v>-689.58911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28</v>
      </c>
      <c r="F28" s="124"/>
      <c r="G28" s="53"/>
      <c r="H28" s="97"/>
      <c r="I28" s="98">
        <f t="shared" si="1"/>
        <v>28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792.0987</v>
      </c>
      <c r="F29" s="124"/>
      <c r="G29" s="47"/>
      <c r="H29" s="97">
        <f t="shared" si="0"/>
        <v>264.0329</v>
      </c>
      <c r="I29" s="98">
        <f t="shared" si="1"/>
        <v>492.0987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4830</v>
      </c>
      <c r="E32" s="3">
        <f>E34+E35+E39+E42</f>
        <v>1218.02001</v>
      </c>
      <c r="F32" s="138">
        <f>F34+F35+F39</f>
        <v>0</v>
      </c>
      <c r="G32" s="3">
        <f>G34+G35+G39+G42</f>
        <v>994.7243900000001</v>
      </c>
      <c r="H32" s="97">
        <f t="shared" si="0"/>
        <v>24.95942643442623</v>
      </c>
      <c r="I32" s="98">
        <f t="shared" si="1"/>
        <v>-3661.97999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1102.95617</v>
      </c>
      <c r="F34" s="112"/>
      <c r="G34" s="10">
        <v>842.70959</v>
      </c>
      <c r="H34" s="97">
        <f t="shared" si="0"/>
        <v>26.64145338164251</v>
      </c>
      <c r="I34" s="98">
        <f t="shared" si="1"/>
        <v>-3037.04383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61.6736</v>
      </c>
      <c r="F39" s="148">
        <f>F41</f>
        <v>0</v>
      </c>
      <c r="G39" s="10">
        <v>141.5148</v>
      </c>
      <c r="H39" s="97">
        <f t="shared" si="0"/>
        <v>39.03392405063291</v>
      </c>
      <c r="I39" s="98">
        <f t="shared" si="1"/>
        <v>-96.3264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61.6736</v>
      </c>
      <c r="F41" s="146"/>
      <c r="G41" s="8">
        <v>141.5148</v>
      </c>
      <c r="H41" s="97">
        <f t="shared" si="0"/>
        <v>39.03392405063291</v>
      </c>
      <c r="I41" s="98">
        <f t="shared" si="1"/>
        <v>-96.3264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0</v>
      </c>
      <c r="E42" s="74">
        <f>E43</f>
        <v>53.39024</v>
      </c>
      <c r="F42" s="74">
        <f>F43</f>
        <v>0</v>
      </c>
      <c r="G42" s="74">
        <f>G43</f>
        <v>10.5</v>
      </c>
      <c r="H42" s="97">
        <f t="shared" si="0"/>
        <v>106.78048</v>
      </c>
      <c r="I42" s="98">
        <f t="shared" si="1"/>
        <v>3.3902399999999986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0</v>
      </c>
      <c r="E43" s="66">
        <v>53.39024</v>
      </c>
      <c r="F43" s="153"/>
      <c r="G43" s="66">
        <v>10.5</v>
      </c>
      <c r="H43" s="97">
        <f t="shared" si="0"/>
        <v>106.78048</v>
      </c>
      <c r="I43" s="98">
        <f t="shared" si="1"/>
        <v>3.3902399999999986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-389.67212</v>
      </c>
      <c r="F44" s="156"/>
      <c r="G44" s="3">
        <f>G45+G46+G48+G47+G50+G49</f>
        <v>825.56296</v>
      </c>
      <c r="H44" s="97">
        <f t="shared" si="0"/>
        <v>-16.297453785027187</v>
      </c>
      <c r="I44" s="98">
        <f t="shared" si="1"/>
        <v>-2780.67212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39.08308</v>
      </c>
      <c r="F45" s="146"/>
      <c r="G45" s="55">
        <v>6.7715</v>
      </c>
      <c r="H45" s="97"/>
      <c r="I45" s="98">
        <f t="shared" si="1"/>
        <v>39.08308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21.13077</v>
      </c>
      <c r="F48" s="158"/>
      <c r="G48" s="53">
        <v>132.35864</v>
      </c>
      <c r="H48" s="97"/>
      <c r="I48" s="98">
        <f t="shared" si="1"/>
        <v>21.13077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-449.88597</v>
      </c>
      <c r="F50" s="159"/>
      <c r="G50" s="47">
        <v>686.3487</v>
      </c>
      <c r="H50" s="97">
        <f t="shared" si="0"/>
        <v>-20.732072350230414</v>
      </c>
      <c r="I50" s="98">
        <f t="shared" si="1"/>
        <v>-2619.88597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317.41865</v>
      </c>
      <c r="F54" s="161"/>
      <c r="G54" s="45">
        <v>108.53204</v>
      </c>
      <c r="H54" s="97">
        <f t="shared" si="0"/>
        <v>132.81115062761506</v>
      </c>
      <c r="I54" s="98">
        <f t="shared" si="1"/>
        <v>78.41865000000001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339.83858</v>
      </c>
      <c r="F55" s="45">
        <f>F58+F60+F62+F64+F65+F67+F68+F69+F71+F73+F56+F76+F77+F78</f>
        <v>0</v>
      </c>
      <c r="G55" s="45">
        <f>G58+G60+G62+G64+G65+G67+G68+G69+G71+G73+G56+G76+G77+G78+G70</f>
        <v>442.42082000000005</v>
      </c>
      <c r="H55" s="97">
        <f t="shared" si="0"/>
        <v>35.216433160621754</v>
      </c>
      <c r="I55" s="98">
        <f t="shared" si="1"/>
        <v>-625.16142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14.795</v>
      </c>
      <c r="F56" s="108"/>
      <c r="G56" s="54">
        <v>12.89876</v>
      </c>
      <c r="H56" s="97">
        <f t="shared" si="0"/>
        <v>32.87777777777778</v>
      </c>
      <c r="I56" s="98">
        <f t="shared" si="1"/>
        <v>-30.205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/>
      <c r="F58" s="112"/>
      <c r="G58" s="55">
        <v>0.15</v>
      </c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6.53159</v>
      </c>
      <c r="F67" s="108"/>
      <c r="G67" s="54"/>
      <c r="H67" s="97">
        <f t="shared" si="0"/>
        <v>3.608613259668508</v>
      </c>
      <c r="I67" s="98">
        <f t="shared" si="1"/>
        <v>-174.46841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41.07136</v>
      </c>
      <c r="F68" s="108"/>
      <c r="G68" s="53">
        <v>133.58852</v>
      </c>
      <c r="H68" s="97">
        <f t="shared" si="0"/>
        <v>29.336685714285714</v>
      </c>
      <c r="I68" s="98">
        <f t="shared" si="1"/>
        <v>-98.92864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5.26</v>
      </c>
      <c r="F71" s="112"/>
      <c r="G71" s="55">
        <v>1</v>
      </c>
      <c r="H71" s="97">
        <f t="shared" si="0"/>
        <v>37.57142857142857</v>
      </c>
      <c r="I71" s="98">
        <f t="shared" si="1"/>
        <v>-8.74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4.5</v>
      </c>
      <c r="H73" s="97"/>
      <c r="I73" s="98">
        <f aca="true" t="shared" si="2" ref="I73:I138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4.5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18.6</v>
      </c>
      <c r="F77" s="106"/>
      <c r="G77" s="9">
        <v>14.8</v>
      </c>
      <c r="H77" s="97">
        <f aca="true" t="shared" si="3" ref="H77:H140">E77/C77*100</f>
        <v>64.13793103448276</v>
      </c>
      <c r="I77" s="98">
        <f t="shared" si="2"/>
        <v>-10.399999999999999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253.58063</v>
      </c>
      <c r="F78" s="166">
        <f>F80</f>
        <v>0</v>
      </c>
      <c r="G78" s="9">
        <f>G80</f>
        <v>235.48354</v>
      </c>
      <c r="H78" s="97">
        <f t="shared" si="3"/>
        <v>49.04847775628627</v>
      </c>
      <c r="I78" s="98">
        <f t="shared" si="2"/>
        <v>-263.41936999999996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253.58063</v>
      </c>
      <c r="F80" s="112"/>
      <c r="G80" s="11">
        <v>235.48354</v>
      </c>
      <c r="H80" s="97">
        <f t="shared" si="3"/>
        <v>49.04847775628627</v>
      </c>
      <c r="I80" s="98">
        <f t="shared" si="2"/>
        <v>-263.41936999999996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714.5110500000001</v>
      </c>
      <c r="F81" s="167">
        <f>F82+F83+F84</f>
        <v>0</v>
      </c>
      <c r="G81" s="18">
        <f>G82+G83+G84</f>
        <v>303.41566</v>
      </c>
      <c r="H81" s="97"/>
      <c r="I81" s="98">
        <f t="shared" si="2"/>
        <v>714.5110500000001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-105.69787</v>
      </c>
      <c r="F82" s="108"/>
      <c r="G82" s="10">
        <v>16.78166</v>
      </c>
      <c r="H82" s="97"/>
      <c r="I82" s="98">
        <f t="shared" si="2"/>
        <v>-105.69787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820.20892</v>
      </c>
      <c r="F84" s="124"/>
      <c r="G84" s="11">
        <v>286.634</v>
      </c>
      <c r="H84" s="97"/>
      <c r="I84" s="98">
        <f t="shared" si="2"/>
        <v>820.20892</v>
      </c>
    </row>
    <row r="85" spans="1:9" ht="11.25" customHeight="1" thickBot="1">
      <c r="A85" s="168" t="s">
        <v>72</v>
      </c>
      <c r="B85" s="96" t="s">
        <v>73</v>
      </c>
      <c r="C85" s="208">
        <f>C86+C161+C159+C158</f>
        <v>337835.506</v>
      </c>
      <c r="D85" s="208">
        <f>D86+D161+D159+D158</f>
        <v>347504.746</v>
      </c>
      <c r="E85" s="1">
        <f>E86+E161+E159+E158+E160</f>
        <v>162413.31655999998</v>
      </c>
      <c r="F85" s="225">
        <f>F86+F161+F159+F158+F160</f>
        <v>0</v>
      </c>
      <c r="G85" s="1">
        <f>G86+G161+G159+G158+G160</f>
        <v>137911.00937</v>
      </c>
      <c r="H85" s="97">
        <f t="shared" si="3"/>
        <v>48.07467352469458</v>
      </c>
      <c r="I85" s="98">
        <f t="shared" si="2"/>
        <v>-175422.18944000002</v>
      </c>
    </row>
    <row r="86" spans="1:9" ht="11.25" customHeight="1" thickBot="1">
      <c r="A86" s="169" t="s">
        <v>115</v>
      </c>
      <c r="B86" s="170" t="s">
        <v>116</v>
      </c>
      <c r="C86" s="209">
        <f>C87+C90+C109+C140</f>
        <v>337835.506</v>
      </c>
      <c r="D86" s="209">
        <f>D87+D90+D109+D140</f>
        <v>347504.746</v>
      </c>
      <c r="E86" s="3">
        <f>E87+E90+E109+E140</f>
        <v>162405.13517999998</v>
      </c>
      <c r="F86" s="43">
        <f>F87+F90+F109+F140</f>
        <v>0</v>
      </c>
      <c r="G86" s="3">
        <f>G87+G90+G109+G140</f>
        <v>137910.99321000002</v>
      </c>
      <c r="H86" s="97">
        <f t="shared" si="3"/>
        <v>48.07225181949939</v>
      </c>
      <c r="I86" s="98">
        <f t="shared" si="2"/>
        <v>-175430.37082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67106</v>
      </c>
      <c r="F87" s="281">
        <f>F88+F89</f>
        <v>0</v>
      </c>
      <c r="G87" s="1">
        <f>G88+G89</f>
        <v>42539</v>
      </c>
      <c r="H87" s="97">
        <f t="shared" si="3"/>
        <v>57.49590453277402</v>
      </c>
      <c r="I87" s="98">
        <f t="shared" si="2"/>
        <v>-49608.399999999994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67106</v>
      </c>
      <c r="G88" s="54">
        <v>42539</v>
      </c>
      <c r="H88" s="97">
        <f t="shared" si="3"/>
        <v>58.21030169497406</v>
      </c>
      <c r="I88" s="98">
        <f t="shared" si="2"/>
        <v>-48176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C93+C96+C101+C92</f>
        <v>17111</v>
      </c>
      <c r="D90" s="208">
        <f>D93+D96+D101+D92+D99+D98+D100</f>
        <v>26734.239999999998</v>
      </c>
      <c r="E90" s="1">
        <f>E93+E96+E101+E91+E92+E94+E95+E97+E98</f>
        <v>5958.08375</v>
      </c>
      <c r="F90" s="225">
        <f>F93+F96+F101</f>
        <v>0</v>
      </c>
      <c r="G90" s="1">
        <f>G93+G96+G101+G91+G92+G94+G95</f>
        <v>9460.216</v>
      </c>
      <c r="H90" s="97">
        <f t="shared" si="3"/>
        <v>34.82019607270177</v>
      </c>
      <c r="I90" s="98">
        <f t="shared" si="2"/>
        <v>-11152.91625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>
        <v>2073.15122</v>
      </c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>
      <c r="A98" s="118" t="s">
        <v>258</v>
      </c>
      <c r="B98" s="293" t="s">
        <v>259</v>
      </c>
      <c r="C98" s="294"/>
      <c r="D98" s="294">
        <v>138.6</v>
      </c>
      <c r="E98" s="245"/>
      <c r="F98" s="295"/>
      <c r="G98" s="296"/>
      <c r="H98" s="297"/>
      <c r="I98" s="238">
        <f t="shared" si="2"/>
        <v>0</v>
      </c>
      <c r="J98" s="87"/>
    </row>
    <row r="99" spans="1:10" s="86" customFormat="1" ht="11.25" customHeight="1">
      <c r="A99" s="42" t="s">
        <v>280</v>
      </c>
      <c r="B99" s="181" t="s">
        <v>281</v>
      </c>
      <c r="C99" s="288"/>
      <c r="D99" s="288">
        <v>3514.64</v>
      </c>
      <c r="E99" s="68"/>
      <c r="F99" s="42"/>
      <c r="G99" s="289"/>
      <c r="H99" s="241"/>
      <c r="I99" s="242"/>
      <c r="J99" s="87"/>
    </row>
    <row r="100" spans="1:10" s="86" customFormat="1" ht="24" customHeight="1">
      <c r="A100" s="42" t="s">
        <v>288</v>
      </c>
      <c r="B100" s="299" t="s">
        <v>289</v>
      </c>
      <c r="C100" s="288"/>
      <c r="D100" s="288">
        <v>5000</v>
      </c>
      <c r="E100" s="68"/>
      <c r="F100" s="42"/>
      <c r="G100" s="289"/>
      <c r="H100" s="241"/>
      <c r="I100" s="242"/>
      <c r="J100" s="87"/>
    </row>
    <row r="101" spans="1:9" ht="11.25" customHeight="1" thickBot="1">
      <c r="A101" s="298" t="s">
        <v>230</v>
      </c>
      <c r="B101" s="170" t="s">
        <v>80</v>
      </c>
      <c r="C101" s="209">
        <f>C102+C103+C104+C105</f>
        <v>8553.3</v>
      </c>
      <c r="D101" s="209">
        <f>D102+D103+D104+D105</f>
        <v>9523.3</v>
      </c>
      <c r="E101" s="3">
        <f>E102+E103+E104+E105+E107</f>
        <v>5958.08375</v>
      </c>
      <c r="F101" s="43">
        <f>F102+F103+F104+F105</f>
        <v>0</v>
      </c>
      <c r="G101" s="3">
        <f>G102+G103+G104+G105+G106+G108</f>
        <v>2720.416</v>
      </c>
      <c r="H101" s="239">
        <f t="shared" si="3"/>
        <v>69.65830439713328</v>
      </c>
      <c r="I101" s="240">
        <f t="shared" si="2"/>
        <v>-2595.2162499999995</v>
      </c>
    </row>
    <row r="102" spans="1:9" ht="11.25" customHeight="1" thickBot="1">
      <c r="A102" s="118" t="s">
        <v>230</v>
      </c>
      <c r="B102" s="126" t="s">
        <v>156</v>
      </c>
      <c r="C102" s="213"/>
      <c r="D102" s="213">
        <v>970</v>
      </c>
      <c r="E102" s="47">
        <v>5958.08375</v>
      </c>
      <c r="F102" s="124"/>
      <c r="G102" s="47"/>
      <c r="H102" s="97"/>
      <c r="I102" s="98">
        <f t="shared" si="2"/>
        <v>5958.08375</v>
      </c>
    </row>
    <row r="103" spans="1:9" ht="24.75" customHeight="1" thickBot="1">
      <c r="A103" s="118" t="s">
        <v>230</v>
      </c>
      <c r="B103" s="175" t="s">
        <v>195</v>
      </c>
      <c r="C103" s="215">
        <v>2176</v>
      </c>
      <c r="D103" s="215">
        <v>2176</v>
      </c>
      <c r="E103" s="47"/>
      <c r="F103" s="176"/>
      <c r="G103" s="47">
        <v>1175.416</v>
      </c>
      <c r="H103" s="97">
        <f t="shared" si="3"/>
        <v>0</v>
      </c>
      <c r="I103" s="98">
        <f t="shared" si="2"/>
        <v>-2176</v>
      </c>
    </row>
    <row r="104" spans="1:9" ht="11.25" customHeight="1" thickBot="1">
      <c r="A104" s="118" t="s">
        <v>230</v>
      </c>
      <c r="B104" s="175" t="s">
        <v>231</v>
      </c>
      <c r="C104" s="215">
        <v>2654.3</v>
      </c>
      <c r="D104" s="215">
        <v>2654.3</v>
      </c>
      <c r="E104" s="47"/>
      <c r="F104" s="176"/>
      <c r="G104" s="47">
        <v>1545</v>
      </c>
      <c r="H104" s="97">
        <f t="shared" si="3"/>
        <v>0</v>
      </c>
      <c r="I104" s="98">
        <f t="shared" si="2"/>
        <v>-2654.3</v>
      </c>
    </row>
    <row r="105" spans="1:9" ht="13.5" customHeight="1" thickBot="1">
      <c r="A105" s="118" t="s">
        <v>230</v>
      </c>
      <c r="B105" s="175" t="s">
        <v>262</v>
      </c>
      <c r="C105" s="234">
        <v>3723</v>
      </c>
      <c r="D105" s="234">
        <v>3723</v>
      </c>
      <c r="E105" s="47"/>
      <c r="F105" s="282"/>
      <c r="G105" s="245"/>
      <c r="H105" s="97">
        <f t="shared" si="3"/>
        <v>0</v>
      </c>
      <c r="I105" s="98">
        <f t="shared" si="2"/>
        <v>-3723</v>
      </c>
    </row>
    <row r="106" spans="1:9" ht="25.5" customHeight="1" thickBot="1">
      <c r="A106" s="118" t="s">
        <v>230</v>
      </c>
      <c r="B106" s="4" t="s">
        <v>179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24" customHeight="1" thickBot="1">
      <c r="A107" s="42" t="s">
        <v>261</v>
      </c>
      <c r="B107" s="246" t="s">
        <v>260</v>
      </c>
      <c r="C107" s="247"/>
      <c r="D107" s="247"/>
      <c r="E107" s="55"/>
      <c r="F107" s="284"/>
      <c r="G107" s="247"/>
      <c r="H107" s="97"/>
      <c r="I107" s="98">
        <f t="shared" si="2"/>
        <v>0</v>
      </c>
    </row>
    <row r="108" spans="1:9" ht="14.25" customHeight="1" thickBot="1">
      <c r="A108" s="42" t="s">
        <v>261</v>
      </c>
      <c r="B108" s="39" t="s">
        <v>204</v>
      </c>
      <c r="C108" s="68"/>
      <c r="D108" s="68"/>
      <c r="E108" s="53"/>
      <c r="F108" s="283"/>
      <c r="G108" s="68"/>
      <c r="H108" s="97"/>
      <c r="I108" s="98">
        <f t="shared" si="2"/>
        <v>0</v>
      </c>
    </row>
    <row r="109" spans="1:9" ht="11.25" customHeight="1" thickBot="1">
      <c r="A109" s="169" t="s">
        <v>236</v>
      </c>
      <c r="B109" s="170" t="s">
        <v>82</v>
      </c>
      <c r="C109" s="209">
        <f>C110+C127+C130+C131+C132+C133+C134+C135+C138+C129+C136</f>
        <v>166399.9</v>
      </c>
      <c r="D109" s="209">
        <f>D110+D127+D130+D131+D132+D133+D134+D135+D138+D129+D136</f>
        <v>166399.9</v>
      </c>
      <c r="E109" s="3">
        <f>E110+E127+E130+E131+E132+E133+E134+E135+E138+E129+E128+E136</f>
        <v>76887.06397999999</v>
      </c>
      <c r="F109" s="43">
        <f>F110+F127+F130+F131+F132+F133+F134+F135+F138+F129+F128</f>
        <v>0</v>
      </c>
      <c r="G109" s="3">
        <f>G110+G127+G130+G131+G132+G133+G134+G135+G138+G129+G128+G137+G136</f>
        <v>76546.45045</v>
      </c>
      <c r="H109" s="97">
        <f t="shared" si="3"/>
        <v>46.20619602535819</v>
      </c>
      <c r="I109" s="98">
        <f t="shared" si="2"/>
        <v>-89512.83602</v>
      </c>
    </row>
    <row r="110" spans="1:9" ht="11.25" customHeight="1" thickBot="1">
      <c r="A110" s="168" t="s">
        <v>83</v>
      </c>
      <c r="B110" s="291" t="s">
        <v>237</v>
      </c>
      <c r="C110" s="208">
        <f>C113+C114+C119+C122+C121+C112+C111+C120+C115+C123+C124+C117+C118+C125+C126</f>
        <v>124432.5</v>
      </c>
      <c r="D110" s="208">
        <f>D113+D114+D119+D122+D121+D112+D111+D120+D115+D123+D124+D117+D118+D125+D126</f>
        <v>124432.5</v>
      </c>
      <c r="E110" s="1">
        <f>E113+E114+E119+E122+E121+E112+E111+E120+E115+E123+E124+E117+E118+E125+E126</f>
        <v>58104.6628</v>
      </c>
      <c r="F110" s="225">
        <f>F113+F114+F119+F122+F121+F112+F111+F120+F115+F123+F124+F117+F118+F125</f>
        <v>0</v>
      </c>
      <c r="G110" s="1">
        <f>G113+G114+G119+G122+G121+G112+G111+G120+G115+G123+G124+G117+G118+G125+G126</f>
        <v>59731.35633</v>
      </c>
      <c r="H110" s="97">
        <f t="shared" si="3"/>
        <v>46.69572884897434</v>
      </c>
      <c r="I110" s="98">
        <f t="shared" si="2"/>
        <v>-66327.83720000001</v>
      </c>
    </row>
    <row r="111" spans="1:9" ht="25.5" customHeight="1" thickBot="1">
      <c r="A111" s="125" t="s">
        <v>235</v>
      </c>
      <c r="B111" s="192" t="s">
        <v>105</v>
      </c>
      <c r="C111" s="216">
        <v>1411.8</v>
      </c>
      <c r="D111" s="216">
        <v>1411.8</v>
      </c>
      <c r="E111" s="54">
        <v>58104.6628</v>
      </c>
      <c r="F111" s="178"/>
      <c r="G111" s="54"/>
      <c r="H111" s="97">
        <f t="shared" si="3"/>
        <v>4115.6440572319025</v>
      </c>
      <c r="I111" s="98">
        <f t="shared" si="2"/>
        <v>56692.862799999995</v>
      </c>
    </row>
    <row r="112" spans="1:9" ht="11.25" customHeight="1" thickBot="1">
      <c r="A112" s="125" t="s">
        <v>235</v>
      </c>
      <c r="B112" s="193" t="s">
        <v>109</v>
      </c>
      <c r="C112" s="216">
        <v>18</v>
      </c>
      <c r="D112" s="216">
        <v>18</v>
      </c>
      <c r="E112" s="54"/>
      <c r="F112" s="178"/>
      <c r="G112" s="54">
        <v>18</v>
      </c>
      <c r="H112" s="97">
        <f t="shared" si="3"/>
        <v>0</v>
      </c>
      <c r="I112" s="98">
        <f t="shared" si="2"/>
        <v>-18</v>
      </c>
    </row>
    <row r="113" spans="1:9" ht="11.25" customHeight="1" thickBot="1">
      <c r="A113" s="125" t="s">
        <v>235</v>
      </c>
      <c r="B113" s="193" t="s">
        <v>169</v>
      </c>
      <c r="C113" s="216"/>
      <c r="D113" s="216"/>
      <c r="E113" s="54"/>
      <c r="F113" s="108"/>
      <c r="G113" s="54">
        <v>1406.4</v>
      </c>
      <c r="H113" s="97"/>
      <c r="I113" s="98">
        <f t="shared" si="2"/>
        <v>0</v>
      </c>
    </row>
    <row r="114" spans="1:9" ht="11.25" customHeight="1" thickBot="1">
      <c r="A114" s="125" t="s">
        <v>235</v>
      </c>
      <c r="B114" s="194" t="s">
        <v>168</v>
      </c>
      <c r="C114" s="212">
        <v>89758.7</v>
      </c>
      <c r="D114" s="212">
        <v>89758.7</v>
      </c>
      <c r="E114" s="53"/>
      <c r="F114" s="179"/>
      <c r="G114" s="53">
        <v>43921</v>
      </c>
      <c r="H114" s="97">
        <f t="shared" si="3"/>
        <v>0</v>
      </c>
      <c r="I114" s="98">
        <f t="shared" si="2"/>
        <v>-89758.7</v>
      </c>
    </row>
    <row r="115" spans="1:9" ht="11.25" customHeight="1" thickBot="1">
      <c r="A115" s="125" t="s">
        <v>235</v>
      </c>
      <c r="B115" s="194" t="s">
        <v>142</v>
      </c>
      <c r="C115" s="212">
        <v>15412.8</v>
      </c>
      <c r="D115" s="212">
        <v>15412.8</v>
      </c>
      <c r="E115" s="53"/>
      <c r="F115" s="179"/>
      <c r="G115" s="53">
        <v>7475</v>
      </c>
      <c r="H115" s="97">
        <f t="shared" si="3"/>
        <v>0</v>
      </c>
      <c r="I115" s="98">
        <f t="shared" si="2"/>
        <v>-15412.8</v>
      </c>
    </row>
    <row r="116" spans="3:9" ht="1.5" customHeight="1" hidden="1">
      <c r="C116" s="151"/>
      <c r="D116" s="151"/>
      <c r="E116" s="55"/>
      <c r="H116" s="97" t="e">
        <f t="shared" si="3"/>
        <v>#DIV/0!</v>
      </c>
      <c r="I116" s="98">
        <f t="shared" si="2"/>
        <v>0</v>
      </c>
    </row>
    <row r="117" spans="1:9" ht="12" customHeight="1" thickBot="1">
      <c r="A117" s="125" t="s">
        <v>235</v>
      </c>
      <c r="B117" s="194" t="s">
        <v>220</v>
      </c>
      <c r="C117" s="212">
        <v>416.2</v>
      </c>
      <c r="D117" s="212">
        <v>416.2</v>
      </c>
      <c r="E117" s="53"/>
      <c r="F117" s="179"/>
      <c r="G117" s="53">
        <v>233.68853</v>
      </c>
      <c r="H117" s="97">
        <f t="shared" si="3"/>
        <v>0</v>
      </c>
      <c r="I117" s="98">
        <f t="shared" si="2"/>
        <v>-416.2</v>
      </c>
    </row>
    <row r="118" spans="1:9" ht="9.75" customHeight="1" thickBot="1">
      <c r="A118" s="125" t="s">
        <v>235</v>
      </c>
      <c r="B118" s="121" t="s">
        <v>221</v>
      </c>
      <c r="C118" s="212">
        <v>150.5</v>
      </c>
      <c r="D118" s="212">
        <v>150.5</v>
      </c>
      <c r="E118" s="53"/>
      <c r="F118" s="179"/>
      <c r="G118" s="53"/>
      <c r="H118" s="97">
        <f t="shared" si="3"/>
        <v>0</v>
      </c>
      <c r="I118" s="98">
        <f t="shared" si="2"/>
        <v>-150.5</v>
      </c>
    </row>
    <row r="119" spans="1:9" ht="11.25" customHeight="1" thickBot="1">
      <c r="A119" s="125" t="s">
        <v>235</v>
      </c>
      <c r="B119" s="194" t="s">
        <v>84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127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11.25" customHeight="1" thickBot="1">
      <c r="A121" s="125" t="s">
        <v>235</v>
      </c>
      <c r="B121" s="194" t="s">
        <v>85</v>
      </c>
      <c r="C121" s="212">
        <v>1160.9</v>
      </c>
      <c r="D121" s="212">
        <v>1160.9</v>
      </c>
      <c r="E121" s="53"/>
      <c r="F121" s="285"/>
      <c r="G121" s="68"/>
      <c r="H121" s="97">
        <f t="shared" si="3"/>
        <v>0</v>
      </c>
      <c r="I121" s="98">
        <f t="shared" si="2"/>
        <v>-1160.9</v>
      </c>
    </row>
    <row r="122" spans="1:9" ht="11.25" customHeight="1" thickBot="1">
      <c r="A122" s="125" t="s">
        <v>235</v>
      </c>
      <c r="B122" s="194" t="s">
        <v>167</v>
      </c>
      <c r="C122" s="212"/>
      <c r="D122" s="212"/>
      <c r="E122" s="53"/>
      <c r="F122" s="179"/>
      <c r="G122" s="81"/>
      <c r="H122" s="97"/>
      <c r="I122" s="98">
        <f t="shared" si="2"/>
        <v>0</v>
      </c>
    </row>
    <row r="123" spans="1:9" ht="27" customHeight="1" thickBot="1">
      <c r="A123" s="125" t="s">
        <v>235</v>
      </c>
      <c r="B123" s="121" t="s">
        <v>196</v>
      </c>
      <c r="C123" s="210"/>
      <c r="D123" s="210"/>
      <c r="E123" s="47"/>
      <c r="F123" s="173"/>
      <c r="G123" s="83"/>
      <c r="H123" s="97"/>
      <c r="I123" s="98">
        <f t="shared" si="2"/>
        <v>0</v>
      </c>
    </row>
    <row r="124" spans="1:9" ht="24" customHeight="1" thickBot="1">
      <c r="A124" s="125" t="s">
        <v>235</v>
      </c>
      <c r="B124" s="193" t="s">
        <v>150</v>
      </c>
      <c r="C124" s="210"/>
      <c r="D124" s="210"/>
      <c r="E124" s="47"/>
      <c r="F124" s="124"/>
      <c r="G124" s="83"/>
      <c r="H124" s="97"/>
      <c r="I124" s="98">
        <f t="shared" si="2"/>
        <v>0</v>
      </c>
    </row>
    <row r="125" spans="1:9" ht="13.5" customHeight="1" thickBot="1">
      <c r="A125" s="125" t="s">
        <v>235</v>
      </c>
      <c r="B125" s="194" t="s">
        <v>197</v>
      </c>
      <c r="C125" s="210">
        <v>13239.6</v>
      </c>
      <c r="D125" s="210">
        <v>13239.6</v>
      </c>
      <c r="E125" s="47"/>
      <c r="F125" s="124"/>
      <c r="G125" s="57">
        <v>5224.237</v>
      </c>
      <c r="H125" s="97">
        <f t="shared" si="3"/>
        <v>0</v>
      </c>
      <c r="I125" s="98">
        <f t="shared" si="2"/>
        <v>-13239.6</v>
      </c>
    </row>
    <row r="126" spans="1:9" ht="38.25" customHeight="1" thickBot="1">
      <c r="A126" s="42" t="s">
        <v>235</v>
      </c>
      <c r="B126" s="195" t="s">
        <v>108</v>
      </c>
      <c r="C126" s="217">
        <v>2864</v>
      </c>
      <c r="D126" s="217">
        <v>2864</v>
      </c>
      <c r="E126" s="53"/>
      <c r="F126" s="144"/>
      <c r="G126" s="47">
        <v>1453.0308</v>
      </c>
      <c r="H126" s="97">
        <f t="shared" si="3"/>
        <v>0</v>
      </c>
      <c r="I126" s="98">
        <f t="shared" si="2"/>
        <v>-2864</v>
      </c>
    </row>
    <row r="127" spans="1:9" ht="12.75" customHeight="1" thickBot="1">
      <c r="A127" s="130" t="s">
        <v>238</v>
      </c>
      <c r="B127" s="193" t="s">
        <v>201</v>
      </c>
      <c r="C127" s="210">
        <v>1453.2</v>
      </c>
      <c r="D127" s="210">
        <v>1453.2</v>
      </c>
      <c r="E127" s="47">
        <v>300</v>
      </c>
      <c r="F127" s="124"/>
      <c r="G127" s="47">
        <v>400</v>
      </c>
      <c r="H127" s="97">
        <f t="shared" si="3"/>
        <v>20.644095788604456</v>
      </c>
      <c r="I127" s="98">
        <f t="shared" si="2"/>
        <v>-1153.2</v>
      </c>
    </row>
    <row r="128" spans="1:9" ht="36.75" customHeight="1" thickBot="1">
      <c r="A128" s="125" t="s">
        <v>239</v>
      </c>
      <c r="B128" s="193" t="s">
        <v>216</v>
      </c>
      <c r="C128" s="210"/>
      <c r="D128" s="210"/>
      <c r="E128" s="47"/>
      <c r="F128" s="124"/>
      <c r="G128" s="47"/>
      <c r="H128" s="97"/>
      <c r="I128" s="98">
        <f t="shared" si="2"/>
        <v>0</v>
      </c>
    </row>
    <row r="129" spans="1:9" ht="40.5" customHeight="1" thickBot="1">
      <c r="A129" s="42" t="s">
        <v>239</v>
      </c>
      <c r="B129" s="195" t="s">
        <v>108</v>
      </c>
      <c r="C129" s="217">
        <v>1189.9</v>
      </c>
      <c r="D129" s="217">
        <v>1189.9</v>
      </c>
      <c r="E129" s="53"/>
      <c r="F129" s="144"/>
      <c r="G129" s="47"/>
      <c r="H129" s="97">
        <f t="shared" si="3"/>
        <v>0</v>
      </c>
      <c r="I129" s="98">
        <f t="shared" si="2"/>
        <v>-1189.9</v>
      </c>
    </row>
    <row r="130" spans="1:10" ht="11.25" customHeight="1" thickBot="1">
      <c r="A130" s="42" t="s">
        <v>240</v>
      </c>
      <c r="B130" s="196" t="s">
        <v>214</v>
      </c>
      <c r="C130" s="212">
        <v>1263.3</v>
      </c>
      <c r="D130" s="212">
        <v>1263.3</v>
      </c>
      <c r="E130" s="53">
        <v>631.65</v>
      </c>
      <c r="F130" s="285"/>
      <c r="G130" s="53">
        <v>524.05</v>
      </c>
      <c r="H130" s="97">
        <f t="shared" si="3"/>
        <v>50</v>
      </c>
      <c r="I130" s="98">
        <f t="shared" si="2"/>
        <v>-631.65</v>
      </c>
      <c r="J130" s="86"/>
    </row>
    <row r="131" spans="1:10" ht="23.25" customHeight="1" thickBot="1">
      <c r="A131" s="42" t="s">
        <v>241</v>
      </c>
      <c r="B131" s="195" t="s">
        <v>215</v>
      </c>
      <c r="C131" s="218">
        <v>155.7</v>
      </c>
      <c r="D131" s="218">
        <v>155.7</v>
      </c>
      <c r="E131" s="53">
        <v>37.60576</v>
      </c>
      <c r="F131" s="285"/>
      <c r="G131" s="53">
        <v>93.05107</v>
      </c>
      <c r="H131" s="97">
        <f t="shared" si="3"/>
        <v>24.15270391779062</v>
      </c>
      <c r="I131" s="98">
        <f t="shared" si="2"/>
        <v>-118.09423999999999</v>
      </c>
      <c r="J131" s="86"/>
    </row>
    <row r="132" spans="1:10" ht="23.25" customHeight="1" thickBot="1">
      <c r="A132" s="42" t="s">
        <v>243</v>
      </c>
      <c r="B132" s="197" t="s">
        <v>242</v>
      </c>
      <c r="C132" s="218"/>
      <c r="D132" s="218"/>
      <c r="E132" s="53"/>
      <c r="F132" s="285"/>
      <c r="G132" s="47">
        <v>2552.90684</v>
      </c>
      <c r="H132" s="97"/>
      <c r="I132" s="98">
        <f t="shared" si="2"/>
        <v>0</v>
      </c>
      <c r="J132" s="86"/>
    </row>
    <row r="133" spans="1:10" ht="45" customHeight="1" thickBot="1">
      <c r="A133" s="42" t="s">
        <v>244</v>
      </c>
      <c r="B133" s="197" t="s">
        <v>245</v>
      </c>
      <c r="C133" s="218"/>
      <c r="D133" s="218"/>
      <c r="E133" s="53"/>
      <c r="F133" s="285"/>
      <c r="G133" s="47">
        <v>534.88801</v>
      </c>
      <c r="H133" s="97"/>
      <c r="I133" s="98">
        <f t="shared" si="2"/>
        <v>0</v>
      </c>
      <c r="J133" s="86"/>
    </row>
    <row r="134" spans="1:9" ht="14.25" customHeight="1" thickBot="1">
      <c r="A134" s="42" t="s">
        <v>246</v>
      </c>
      <c r="B134" s="195" t="s">
        <v>213</v>
      </c>
      <c r="C134" s="218">
        <v>664.7</v>
      </c>
      <c r="D134" s="218">
        <v>664.7</v>
      </c>
      <c r="E134" s="53">
        <v>298.2</v>
      </c>
      <c r="F134" s="179"/>
      <c r="G134" s="68">
        <v>255.22779</v>
      </c>
      <c r="H134" s="190">
        <f t="shared" si="3"/>
        <v>44.862343914547914</v>
      </c>
      <c r="I134" s="98">
        <f t="shared" si="2"/>
        <v>-366.50000000000006</v>
      </c>
    </row>
    <row r="135" spans="1:9" ht="11.25" customHeight="1" thickBot="1">
      <c r="A135" s="42" t="s">
        <v>247</v>
      </c>
      <c r="B135" s="196" t="s">
        <v>210</v>
      </c>
      <c r="C135" s="212">
        <v>1215.6</v>
      </c>
      <c r="D135" s="212">
        <v>1215.6</v>
      </c>
      <c r="E135" s="53">
        <v>478.38474</v>
      </c>
      <c r="F135" s="285"/>
      <c r="G135" s="53">
        <v>445.97041</v>
      </c>
      <c r="H135" s="97">
        <f t="shared" si="3"/>
        <v>39.35379565646595</v>
      </c>
      <c r="I135" s="98">
        <f t="shared" si="2"/>
        <v>-737.21526</v>
      </c>
    </row>
    <row r="136" spans="1:9" ht="24.75" customHeight="1" thickBot="1">
      <c r="A136" s="42" t="s">
        <v>218</v>
      </c>
      <c r="B136" s="195" t="s">
        <v>219</v>
      </c>
      <c r="C136" s="218">
        <v>86</v>
      </c>
      <c r="D136" s="218">
        <v>86</v>
      </c>
      <c r="E136" s="53">
        <v>63.56068</v>
      </c>
      <c r="F136" s="285"/>
      <c r="G136" s="68"/>
      <c r="H136" s="97">
        <f t="shared" si="3"/>
        <v>73.90776744186046</v>
      </c>
      <c r="I136" s="98">
        <f t="shared" si="2"/>
        <v>-22.439320000000002</v>
      </c>
    </row>
    <row r="137" spans="1:9" ht="12.75" thickBot="1">
      <c r="A137" s="42"/>
      <c r="B137" s="5" t="s">
        <v>222</v>
      </c>
      <c r="C137" s="219"/>
      <c r="D137" s="219"/>
      <c r="E137" s="53"/>
      <c r="F137" s="285"/>
      <c r="G137" s="68"/>
      <c r="H137" s="97"/>
      <c r="I137" s="98">
        <f t="shared" si="2"/>
        <v>0</v>
      </c>
    </row>
    <row r="138" spans="1:9" ht="11.25" customHeight="1" thickBot="1">
      <c r="A138" s="169" t="s">
        <v>248</v>
      </c>
      <c r="B138" s="182" t="s">
        <v>86</v>
      </c>
      <c r="C138" s="209">
        <f>C139</f>
        <v>35939</v>
      </c>
      <c r="D138" s="209">
        <f>D139</f>
        <v>35939</v>
      </c>
      <c r="E138" s="3">
        <f>E139</f>
        <v>16973</v>
      </c>
      <c r="F138" s="43">
        <f>F139</f>
        <v>0</v>
      </c>
      <c r="G138" s="43">
        <f>G139</f>
        <v>12009</v>
      </c>
      <c r="H138" s="97">
        <f t="shared" si="3"/>
        <v>47.227246167116505</v>
      </c>
      <c r="I138" s="98">
        <f t="shared" si="2"/>
        <v>-18966</v>
      </c>
    </row>
    <row r="139" spans="1:9" ht="11.25" customHeight="1" thickBot="1">
      <c r="A139" s="183" t="s">
        <v>249</v>
      </c>
      <c r="B139" s="184" t="s">
        <v>87</v>
      </c>
      <c r="C139" s="220">
        <v>35939</v>
      </c>
      <c r="D139" s="220">
        <v>35939</v>
      </c>
      <c r="E139" s="55">
        <v>16973</v>
      </c>
      <c r="G139" s="55">
        <v>12009</v>
      </c>
      <c r="H139" s="97">
        <f t="shared" si="3"/>
        <v>47.227246167116505</v>
      </c>
      <c r="I139" s="98">
        <f aca="true" t="shared" si="4" ref="I139:I162">E139-C139</f>
        <v>-18966</v>
      </c>
    </row>
    <row r="140" spans="1:9" ht="11.25" customHeight="1" thickBot="1">
      <c r="A140" s="168" t="s">
        <v>88</v>
      </c>
      <c r="B140" s="291" t="s">
        <v>104</v>
      </c>
      <c r="C140" s="208">
        <f>C151+C152+C142+C146+C144</f>
        <v>37610.206</v>
      </c>
      <c r="D140" s="208">
        <f>D151+D152+D142+D146+D144</f>
        <v>37656.206</v>
      </c>
      <c r="E140" s="1">
        <f>E151+E152+E142+E146+E144+E143+E145+E149+E150+E147+E148</f>
        <v>12453.98745</v>
      </c>
      <c r="F140" s="281">
        <f>F151+F152+F142+F146+F144+F143+F145+F149+F150</f>
        <v>0</v>
      </c>
      <c r="G140" s="1">
        <f>G141+G145+G147+G151+G152+G146+G149+G150+G148</f>
        <v>9365.32676</v>
      </c>
      <c r="H140" s="97">
        <f t="shared" si="3"/>
        <v>33.11331889540834</v>
      </c>
      <c r="I140" s="98">
        <f t="shared" si="4"/>
        <v>-25156.218549999998</v>
      </c>
    </row>
    <row r="141" spans="1:9" ht="11.25" customHeight="1" thickBot="1">
      <c r="A141" s="168" t="s">
        <v>89</v>
      </c>
      <c r="B141" s="291" t="s">
        <v>104</v>
      </c>
      <c r="C141" s="208"/>
      <c r="D141" s="208"/>
      <c r="E141" s="1">
        <f>E142+E143+E145</f>
        <v>0</v>
      </c>
      <c r="F141" s="132"/>
      <c r="G141" s="1">
        <f>G142+G143+G144</f>
        <v>0</v>
      </c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8" t="s">
        <v>183</v>
      </c>
      <c r="C142" s="210"/>
      <c r="D142" s="210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89</v>
      </c>
      <c r="B143" s="199" t="s">
        <v>180</v>
      </c>
      <c r="C143" s="212"/>
      <c r="D143" s="212"/>
      <c r="E143" s="54"/>
      <c r="F143" s="108"/>
      <c r="G143" s="82"/>
      <c r="H143" s="97"/>
      <c r="I143" s="98">
        <f t="shared" si="4"/>
        <v>0</v>
      </c>
    </row>
    <row r="144" spans="1:9" ht="24" customHeight="1" thickBot="1">
      <c r="A144" s="125" t="s">
        <v>89</v>
      </c>
      <c r="B144" s="121" t="s">
        <v>151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25" t="s">
        <v>188</v>
      </c>
      <c r="B145" s="194" t="s">
        <v>189</v>
      </c>
      <c r="C145" s="212"/>
      <c r="D145" s="212"/>
      <c r="E145" s="54"/>
      <c r="F145" s="108"/>
      <c r="G145" s="54"/>
      <c r="H145" s="97"/>
      <c r="I145" s="98">
        <f t="shared" si="4"/>
        <v>0</v>
      </c>
    </row>
    <row r="146" spans="1:9" ht="11.25" customHeight="1" thickBot="1">
      <c r="A146" s="130" t="s">
        <v>202</v>
      </c>
      <c r="B146" s="122" t="s">
        <v>203</v>
      </c>
      <c r="C146" s="218"/>
      <c r="D146" s="218"/>
      <c r="E146" s="54"/>
      <c r="F146" s="108"/>
      <c r="G146" s="82"/>
      <c r="H146" s="97"/>
      <c r="I146" s="98">
        <f t="shared" si="4"/>
        <v>0</v>
      </c>
    </row>
    <row r="147" spans="1:9" ht="24" customHeight="1" thickBot="1">
      <c r="A147" s="130" t="s">
        <v>135</v>
      </c>
      <c r="B147" s="121" t="s">
        <v>136</v>
      </c>
      <c r="C147" s="218"/>
      <c r="D147" s="218"/>
      <c r="E147" s="53"/>
      <c r="F147" s="106"/>
      <c r="G147" s="53"/>
      <c r="H147" s="97"/>
      <c r="I147" s="98">
        <f t="shared" si="4"/>
        <v>0</v>
      </c>
    </row>
    <row r="148" spans="1:9" ht="25.5" customHeight="1" thickBot="1">
      <c r="A148" s="118" t="s">
        <v>137</v>
      </c>
      <c r="B148" s="121" t="s">
        <v>138</v>
      </c>
      <c r="C148" s="221"/>
      <c r="D148" s="221"/>
      <c r="E148" s="47"/>
      <c r="F148" s="124"/>
      <c r="G148" s="47"/>
      <c r="H148" s="97"/>
      <c r="I148" s="98">
        <f t="shared" si="4"/>
        <v>0</v>
      </c>
    </row>
    <row r="149" spans="1:9" ht="11.25" customHeight="1" thickBot="1">
      <c r="A149" s="130" t="s">
        <v>190</v>
      </c>
      <c r="B149" s="200" t="s">
        <v>191</v>
      </c>
      <c r="C149" s="211"/>
      <c r="D149" s="211"/>
      <c r="E149" s="55"/>
      <c r="F149" s="112"/>
      <c r="G149" s="80"/>
      <c r="H149" s="97"/>
      <c r="I149" s="98">
        <f t="shared" si="4"/>
        <v>0</v>
      </c>
    </row>
    <row r="150" spans="1:9" ht="11.25" customHeight="1" thickBot="1">
      <c r="A150" s="130" t="s">
        <v>192</v>
      </c>
      <c r="B150" s="201" t="s">
        <v>193</v>
      </c>
      <c r="C150" s="211"/>
      <c r="D150" s="211"/>
      <c r="E150" s="55"/>
      <c r="F150" s="112"/>
      <c r="G150" s="55"/>
      <c r="H150" s="97"/>
      <c r="I150" s="98">
        <f t="shared" si="4"/>
        <v>0</v>
      </c>
    </row>
    <row r="151" spans="1:9" ht="11.25" customHeight="1" thickBot="1">
      <c r="A151" s="168" t="s">
        <v>274</v>
      </c>
      <c r="B151" s="202" t="s">
        <v>101</v>
      </c>
      <c r="C151" s="208">
        <v>37610.206</v>
      </c>
      <c r="D151" s="208">
        <v>37656.206</v>
      </c>
      <c r="E151" s="1">
        <v>12453.98745</v>
      </c>
      <c r="F151" s="132"/>
      <c r="G151" s="1">
        <v>9365.32676</v>
      </c>
      <c r="H151" s="97">
        <f>E151/C151*100</f>
        <v>33.11331889540834</v>
      </c>
      <c r="I151" s="98">
        <f t="shared" si="4"/>
        <v>-25156.218549999998</v>
      </c>
    </row>
    <row r="152" spans="1:9" ht="11.25" customHeight="1" thickBot="1">
      <c r="A152" s="113" t="s">
        <v>90</v>
      </c>
      <c r="B152" s="203" t="s">
        <v>177</v>
      </c>
      <c r="C152" s="222">
        <f>C155+C153+C156</f>
        <v>0</v>
      </c>
      <c r="D152" s="222">
        <f>D155+D153+D156</f>
        <v>0</v>
      </c>
      <c r="E152" s="45">
        <f>E155+E153+E156+E154+E157</f>
        <v>0</v>
      </c>
      <c r="F152" s="156"/>
      <c r="G152" s="45">
        <f>G155+G153+G156+G154+G157</f>
        <v>0</v>
      </c>
      <c r="H152" s="97"/>
      <c r="I152" s="98">
        <f t="shared" si="4"/>
        <v>0</v>
      </c>
    </row>
    <row r="153" spans="1:9" ht="24" customHeight="1" thickBot="1">
      <c r="A153" s="125" t="s">
        <v>91</v>
      </c>
      <c r="B153" s="193" t="s">
        <v>198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25.5" customHeight="1" thickBot="1">
      <c r="A154" s="125" t="s">
        <v>91</v>
      </c>
      <c r="B154" s="193" t="s">
        <v>186</v>
      </c>
      <c r="C154" s="216"/>
      <c r="D154" s="216"/>
      <c r="E154" s="54"/>
      <c r="F154" s="101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4" t="s">
        <v>178</v>
      </c>
      <c r="C155" s="210"/>
      <c r="D155" s="210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121" t="s">
        <v>185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25" t="s">
        <v>91</v>
      </c>
      <c r="B157" s="200" t="s">
        <v>208</v>
      </c>
      <c r="C157" s="214"/>
      <c r="D157" s="214"/>
      <c r="E157" s="54"/>
      <c r="F157" s="108"/>
      <c r="G157" s="54"/>
      <c r="H157" s="97"/>
      <c r="I157" s="98">
        <f t="shared" si="4"/>
        <v>0</v>
      </c>
    </row>
    <row r="158" spans="1:9" ht="11.25" customHeight="1" thickBot="1">
      <c r="A158" s="185" t="s">
        <v>120</v>
      </c>
      <c r="B158" s="205" t="s">
        <v>117</v>
      </c>
      <c r="C158" s="223"/>
      <c r="D158" s="223"/>
      <c r="E158" s="61"/>
      <c r="F158" s="108"/>
      <c r="G158" s="61"/>
      <c r="H158" s="97"/>
      <c r="I158" s="98">
        <f t="shared" si="4"/>
        <v>0</v>
      </c>
    </row>
    <row r="159" spans="1:9" ht="11.25" customHeight="1" thickBot="1">
      <c r="A159" s="185" t="s">
        <v>113</v>
      </c>
      <c r="B159" s="206" t="s">
        <v>70</v>
      </c>
      <c r="C159" s="223"/>
      <c r="D159" s="223"/>
      <c r="E159" s="48">
        <v>2.5085</v>
      </c>
      <c r="F159" s="186"/>
      <c r="G159" s="48">
        <v>4</v>
      </c>
      <c r="H159" s="97"/>
      <c r="I159" s="98">
        <f t="shared" si="4"/>
        <v>2.5085</v>
      </c>
    </row>
    <row r="160" spans="1:9" ht="11.25" customHeight="1" thickBot="1">
      <c r="A160" s="118" t="s">
        <v>139</v>
      </c>
      <c r="B160" s="207" t="s">
        <v>166</v>
      </c>
      <c r="C160" s="215"/>
      <c r="D160" s="215"/>
      <c r="E160" s="53">
        <v>5.67416</v>
      </c>
      <c r="F160" s="106"/>
      <c r="G160" s="53"/>
      <c r="H160" s="97"/>
      <c r="I160" s="98">
        <f t="shared" si="4"/>
        <v>5.67416</v>
      </c>
    </row>
    <row r="161" spans="1:9" ht="11.25" customHeight="1" thickBot="1">
      <c r="A161" s="185" t="s">
        <v>114</v>
      </c>
      <c r="B161" s="206" t="s">
        <v>71</v>
      </c>
      <c r="C161" s="224"/>
      <c r="D161" s="224"/>
      <c r="E161" s="48">
        <v>-0.00128</v>
      </c>
      <c r="F161" s="186"/>
      <c r="G161" s="48">
        <v>-3.98384</v>
      </c>
      <c r="H161" s="97"/>
      <c r="I161" s="98">
        <f t="shared" si="4"/>
        <v>-0.00128</v>
      </c>
    </row>
    <row r="162" spans="1:9" ht="11.25" customHeight="1" thickBot="1">
      <c r="A162" s="168"/>
      <c r="B162" s="291" t="s">
        <v>92</v>
      </c>
      <c r="C162" s="208">
        <f>C8+C85</f>
        <v>407134.506</v>
      </c>
      <c r="D162" s="208">
        <f>D8+D85</f>
        <v>416753.746</v>
      </c>
      <c r="E162" s="1">
        <f>E85+E8</f>
        <v>194013.40326999998</v>
      </c>
      <c r="F162" s="225">
        <f>F85+F8</f>
        <v>0</v>
      </c>
      <c r="G162" s="1">
        <f>G8+G85</f>
        <v>163603.47095000002</v>
      </c>
      <c r="H162" s="97">
        <f>E162/C162*100</f>
        <v>47.653392284563566</v>
      </c>
      <c r="I162" s="98">
        <f t="shared" si="4"/>
        <v>-213121.10273</v>
      </c>
    </row>
    <row r="163" spans="1:9" ht="11.25" customHeight="1">
      <c r="A163" s="40"/>
      <c r="B163" s="49"/>
      <c r="C163" s="49"/>
      <c r="D163" s="49"/>
      <c r="F163" s="84"/>
      <c r="G163" s="84"/>
      <c r="H163" s="187"/>
      <c r="I163" s="188"/>
    </row>
    <row r="164" spans="1:8" ht="11.25" customHeight="1">
      <c r="A164" s="52" t="s">
        <v>199</v>
      </c>
      <c r="B164" s="52"/>
      <c r="C164" s="50"/>
      <c r="D164" s="50"/>
      <c r="E164" s="76"/>
      <c r="F164" s="187"/>
      <c r="G164" s="76"/>
      <c r="H164" s="52"/>
    </row>
    <row r="165" spans="1:8" ht="11.25" customHeight="1">
      <c r="A165" s="52" t="s">
        <v>175</v>
      </c>
      <c r="B165" s="51"/>
      <c r="C165" s="51"/>
      <c r="D165" s="51"/>
      <c r="E165" s="76" t="s">
        <v>200</v>
      </c>
      <c r="F165" s="85"/>
      <c r="G165" s="85"/>
      <c r="H165" s="52"/>
    </row>
    <row r="166" spans="1:8" ht="11.25" customHeight="1">
      <c r="A166" s="52"/>
      <c r="B166" s="51"/>
      <c r="C166" s="51"/>
      <c r="D166" s="51"/>
      <c r="E166" s="76"/>
      <c r="F166" s="85"/>
      <c r="G166" s="85"/>
      <c r="H166" s="52"/>
    </row>
    <row r="167" spans="1:7" ht="11.25" customHeight="1">
      <c r="A167" s="189" t="s">
        <v>264</v>
      </c>
      <c r="B167" s="52"/>
      <c r="C167" s="52"/>
      <c r="D167" s="52"/>
      <c r="E167" s="77"/>
      <c r="F167" s="86"/>
      <c r="G167" s="77"/>
    </row>
    <row r="168" spans="1:7" ht="11.25" customHeight="1">
      <c r="A168" s="189" t="s">
        <v>176</v>
      </c>
      <c r="C168" s="52"/>
      <c r="D168" s="52"/>
      <c r="E168" s="77"/>
      <c r="F168" s="86"/>
      <c r="G168" s="86"/>
    </row>
    <row r="169" spans="1:6" ht="11.25" customHeight="1">
      <c r="A169" s="40"/>
      <c r="F169" s="2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  <row r="175" ht="11.25" customHeight="1">
      <c r="A175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L7" sqref="L7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325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326"/>
      <c r="G3" s="308"/>
    </row>
    <row r="4" spans="1:9" ht="11.25" customHeight="1" thickBot="1">
      <c r="A4" s="40"/>
      <c r="B4" s="58" t="s">
        <v>290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327" t="s">
        <v>3</v>
      </c>
      <c r="F5" s="90"/>
      <c r="G5" s="21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302" t="s">
        <v>291</v>
      </c>
      <c r="F6" s="71" t="s">
        <v>257</v>
      </c>
      <c r="G6" s="302" t="s">
        <v>291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328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6">
        <f>E9+E15+E24+E48+E60+E86+E36+E58+E56+E34+E55+E57</f>
        <v>38381.136300000006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53.918964218984875</v>
      </c>
      <c r="I8" s="98">
        <f>E8-C8</f>
        <v>-30917.863699999994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7">
        <f>E10</f>
        <v>26150.33926</v>
      </c>
      <c r="F9" s="101">
        <f>F10</f>
        <v>0</v>
      </c>
      <c r="G9" s="7">
        <f>G10</f>
        <v>18940.70006</v>
      </c>
      <c r="H9" s="97">
        <f aca="true" t="shared" si="0" ref="H9:H76">E9/C9*100</f>
        <v>58.29841996611379</v>
      </c>
      <c r="I9" s="98">
        <f aca="true" t="shared" si="1" ref="I9:I77">E9-C9</f>
        <v>-18705.66074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8">
        <f>E11+E12+E13</f>
        <v>26150.33926</v>
      </c>
      <c r="F10" s="55">
        <f>F11+F12+F13</f>
        <v>0</v>
      </c>
      <c r="G10" s="8">
        <v>18940.70006</v>
      </c>
      <c r="H10" s="97">
        <f t="shared" si="0"/>
        <v>58.29841996611379</v>
      </c>
      <c r="I10" s="98">
        <f t="shared" si="1"/>
        <v>-18705.66074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9">
        <v>26001.14548</v>
      </c>
      <c r="F11" s="106"/>
      <c r="G11" s="9">
        <v>18755.59937</v>
      </c>
      <c r="H11" s="97">
        <f t="shared" si="0"/>
        <v>58.33122934380258</v>
      </c>
      <c r="I11" s="98">
        <f t="shared" si="1"/>
        <v>-18573.85452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10">
        <v>91.93185</v>
      </c>
      <c r="F12" s="108"/>
      <c r="G12" s="10">
        <v>40.84814</v>
      </c>
      <c r="H12" s="97">
        <f t="shared" si="0"/>
        <v>81.35561946902654</v>
      </c>
      <c r="I12" s="98">
        <f t="shared" si="1"/>
        <v>-21.068150000000003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9">
        <v>57.26193</v>
      </c>
      <c r="F13" s="106"/>
      <c r="G13" s="9">
        <v>144.25255</v>
      </c>
      <c r="H13" s="97">
        <f t="shared" si="0"/>
        <v>34.08448214285714</v>
      </c>
      <c r="I13" s="98">
        <f t="shared" si="1"/>
        <v>-110.73807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8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6">
        <f>E16+E21+E22+E23</f>
        <v>7305.04278</v>
      </c>
      <c r="F15" s="168">
        <f>F16+F21+F22+F23</f>
        <v>0</v>
      </c>
      <c r="G15" s="6">
        <f>G16+G21+G22+G23</f>
        <v>7482.640009999999</v>
      </c>
      <c r="H15" s="97">
        <f t="shared" si="0"/>
        <v>50.52246199598866</v>
      </c>
      <c r="I15" s="98">
        <f t="shared" si="1"/>
        <v>-7153.95722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10">
        <f>E17+E18+E19</f>
        <v>4883.45789</v>
      </c>
      <c r="F16" s="191">
        <f>F17+F18</f>
        <v>0</v>
      </c>
      <c r="G16" s="10">
        <f>G17+G18+G19</f>
        <v>4716.71076</v>
      </c>
      <c r="H16" s="97">
        <f t="shared" si="0"/>
        <v>45.32211498839907</v>
      </c>
      <c r="I16" s="98">
        <f t="shared" si="1"/>
        <v>-5891.54211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9">
        <v>1926.82558</v>
      </c>
      <c r="F17" s="120"/>
      <c r="G17" s="9">
        <v>2375.56085</v>
      </c>
      <c r="H17" s="97">
        <f t="shared" si="0"/>
        <v>30.74558129886708</v>
      </c>
      <c r="I17" s="98">
        <f t="shared" si="1"/>
        <v>-4340.17442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12">
        <v>2951.23431</v>
      </c>
      <c r="F18" s="130"/>
      <c r="G18" s="8">
        <v>2323.54751</v>
      </c>
      <c r="H18" s="97">
        <f t="shared" si="0"/>
        <v>65.46659960070984</v>
      </c>
      <c r="I18" s="98">
        <f t="shared" si="1"/>
        <v>-1556.7656900000002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12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11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10">
        <v>527.58752</v>
      </c>
      <c r="F21" s="108"/>
      <c r="G21" s="10">
        <v>811.07863</v>
      </c>
      <c r="H21" s="97">
        <f t="shared" si="0"/>
        <v>43.63833912324235</v>
      </c>
      <c r="I21" s="98">
        <f t="shared" si="1"/>
        <v>-681.41248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9">
        <v>1429.79554</v>
      </c>
      <c r="F22" s="108"/>
      <c r="G22" s="9">
        <v>1584.50966</v>
      </c>
      <c r="H22" s="97">
        <f t="shared" si="0"/>
        <v>81.19225099375356</v>
      </c>
      <c r="I22" s="98">
        <f t="shared" si="1"/>
        <v>-331.2044599999999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11">
        <v>464.20183</v>
      </c>
      <c r="F23" s="112"/>
      <c r="G23" s="11">
        <v>370.34096</v>
      </c>
      <c r="H23" s="97">
        <f t="shared" si="0"/>
        <v>65.01426190476191</v>
      </c>
      <c r="I23" s="98">
        <f t="shared" si="1"/>
        <v>-249.79817000000003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6">
        <f>E26+E28+E33+E29+E30+E31+E32</f>
        <v>1514.85796</v>
      </c>
      <c r="F24" s="115">
        <f>F26+F28+F33</f>
        <v>0</v>
      </c>
      <c r="G24" s="6">
        <f>G26+G28+G33</f>
        <v>594.54151</v>
      </c>
      <c r="H24" s="97">
        <f t="shared" si="0"/>
        <v>100.38820145791915</v>
      </c>
      <c r="I24" s="98">
        <f t="shared" si="1"/>
        <v>5.857960000000048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8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12">
        <f>E27</f>
        <v>611.70781</v>
      </c>
      <c r="F26" s="40">
        <f>F27</f>
        <v>0</v>
      </c>
      <c r="G26" s="12">
        <v>594.54151</v>
      </c>
      <c r="H26" s="97">
        <f t="shared" si="0"/>
        <v>50.596179487179484</v>
      </c>
      <c r="I26" s="98">
        <f t="shared" si="1"/>
        <v>-597.29219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11">
        <v>611.70781</v>
      </c>
      <c r="F27" s="112"/>
      <c r="G27" s="11">
        <v>594.54151</v>
      </c>
      <c r="H27" s="97">
        <f t="shared" si="0"/>
        <v>50.596179487179484</v>
      </c>
      <c r="I27" s="98">
        <f t="shared" si="1"/>
        <v>-597.29219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9">
        <v>33</v>
      </c>
      <c r="F28" s="124"/>
      <c r="G28" s="9"/>
      <c r="H28" s="97"/>
      <c r="I28" s="98">
        <f t="shared" si="1"/>
        <v>33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11">
        <v>7.2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11">
        <v>625.95015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11">
        <v>78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11">
        <v>159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11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6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13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14">
        <f>E38+E39+E43+E46</f>
        <v>2047.96416</v>
      </c>
      <c r="F36" s="138">
        <f>F38+F39+F43</f>
        <v>0</v>
      </c>
      <c r="G36" s="14">
        <f>G38+G39+G43+G46</f>
        <v>1662.76958</v>
      </c>
      <c r="H36" s="97">
        <f t="shared" si="0"/>
        <v>41.96647868852459</v>
      </c>
      <c r="I36" s="98">
        <f t="shared" si="1"/>
        <v>-2832.03584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13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10">
        <v>1916.36532</v>
      </c>
      <c r="F38" s="112"/>
      <c r="G38" s="10">
        <v>1487.21108</v>
      </c>
      <c r="H38" s="97">
        <f t="shared" si="0"/>
        <v>46.28901739130435</v>
      </c>
      <c r="I38" s="98">
        <f t="shared" si="1"/>
        <v>-2223.63468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8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9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292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15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65.3246</v>
      </c>
      <c r="F43" s="148">
        <f>F45</f>
        <v>0</v>
      </c>
      <c r="G43" s="10">
        <v>159.2585</v>
      </c>
      <c r="H43" s="97">
        <f t="shared" si="0"/>
        <v>41.3446835443038</v>
      </c>
      <c r="I43" s="98">
        <f t="shared" si="1"/>
        <v>-92.6754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16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8">
        <v>65.3246</v>
      </c>
      <c r="F45" s="146"/>
      <c r="G45" s="8">
        <v>159.2585</v>
      </c>
      <c r="H45" s="97">
        <f t="shared" si="0"/>
        <v>41.3446835443038</v>
      </c>
      <c r="I45" s="98">
        <f t="shared" si="1"/>
        <v>-92.6754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303">
        <f>E47</f>
        <v>66.27424</v>
      </c>
      <c r="F46" s="74">
        <f>F47</f>
        <v>0</v>
      </c>
      <c r="G46" s="303">
        <f>G47</f>
        <v>16.3</v>
      </c>
      <c r="H46" s="97">
        <f t="shared" si="0"/>
        <v>132.54848</v>
      </c>
      <c r="I46" s="98">
        <f t="shared" si="1"/>
        <v>16.274240000000006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17">
        <v>66.27424</v>
      </c>
      <c r="F47" s="153"/>
      <c r="G47" s="17">
        <v>16.3</v>
      </c>
      <c r="H47" s="97">
        <f t="shared" si="0"/>
        <v>132.54848</v>
      </c>
      <c r="I47" s="98">
        <f t="shared" si="1"/>
        <v>16.274240000000006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-390.33072</v>
      </c>
      <c r="F48" s="156"/>
      <c r="G48" s="14">
        <f>G49+G50+G52+G51+G54+G53</f>
        <v>826.06289</v>
      </c>
      <c r="H48" s="97">
        <f t="shared" si="0"/>
        <v>-16.324998745294856</v>
      </c>
      <c r="I48" s="98">
        <f t="shared" si="1"/>
        <v>-2781.33072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8">
        <v>39.08308</v>
      </c>
      <c r="F49" s="146"/>
      <c r="G49" s="8">
        <v>6.77149</v>
      </c>
      <c r="H49" s="97"/>
      <c r="I49" s="98">
        <f t="shared" si="1"/>
        <v>39.08308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9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9"/>
      <c r="F51" s="158"/>
      <c r="G51" s="9"/>
      <c r="H51" s="97">
        <f t="shared" si="0"/>
        <v>0</v>
      </c>
      <c r="I51" s="98">
        <f t="shared" si="1"/>
        <v>-220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9">
        <v>20.47217</v>
      </c>
      <c r="F52" s="158"/>
      <c r="G52" s="9">
        <v>132.85543</v>
      </c>
      <c r="H52" s="97"/>
      <c r="I52" s="98">
        <f t="shared" si="1"/>
        <v>20.47217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11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11">
        <v>-449.88597</v>
      </c>
      <c r="F54" s="159"/>
      <c r="G54" s="11">
        <v>686.3487</v>
      </c>
      <c r="H54" s="97">
        <f t="shared" si="0"/>
        <v>-20.732072350230414</v>
      </c>
      <c r="I54" s="98">
        <f t="shared" si="1"/>
        <v>-2619.88597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12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14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18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18">
        <v>457.26505</v>
      </c>
      <c r="F58" s="161"/>
      <c r="G58" s="18">
        <v>174.05196</v>
      </c>
      <c r="H58" s="97">
        <f t="shared" si="0"/>
        <v>191.32428870292887</v>
      </c>
      <c r="I58" s="98">
        <f t="shared" si="1"/>
        <v>218.26504999999997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18">
        <v>457.26505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18">
        <f>E63+E65+E67+E69+E70+E72+E73+E74+E76+E78+E61+E81+E82+E83</f>
        <v>511.24801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52.97906839378238</v>
      </c>
      <c r="I60" s="98">
        <f t="shared" si="1"/>
        <v>-453.75199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10">
        <v>17.87</v>
      </c>
      <c r="F61" s="108"/>
      <c r="G61" s="10">
        <v>16.56684</v>
      </c>
      <c r="H61" s="97">
        <f t="shared" si="0"/>
        <v>39.711111111111116</v>
      </c>
      <c r="I61" s="98">
        <f t="shared" si="1"/>
        <v>-27.13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304">
        <v>1.75</v>
      </c>
      <c r="F62" s="162"/>
      <c r="G62" s="304"/>
      <c r="H62" s="97"/>
      <c r="I62" s="98">
        <f t="shared" si="1"/>
        <v>1.75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8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11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10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8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8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11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10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9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11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10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9">
        <v>41.19065</v>
      </c>
      <c r="F73" s="108"/>
      <c r="G73" s="9">
        <v>155.47308</v>
      </c>
      <c r="H73" s="97">
        <f t="shared" si="0"/>
        <v>29.421892857142858</v>
      </c>
      <c r="I73" s="98">
        <f t="shared" si="1"/>
        <v>-98.80935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9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8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8">
        <v>7.76</v>
      </c>
      <c r="F76" s="112"/>
      <c r="G76" s="8">
        <v>1.5</v>
      </c>
      <c r="H76" s="97">
        <f t="shared" si="0"/>
        <v>55.42857142857143</v>
      </c>
      <c r="I76" s="98">
        <f t="shared" si="1"/>
        <v>-6.24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11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10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8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9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9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9">
        <v>23.41038</v>
      </c>
      <c r="F82" s="106"/>
      <c r="G82" s="9">
        <v>17.8</v>
      </c>
      <c r="H82" s="97">
        <f aca="true" t="shared" si="3" ref="H82:H146">E82/C82*100</f>
        <v>80.72544827586206</v>
      </c>
      <c r="I82" s="98">
        <f t="shared" si="2"/>
        <v>-5.58962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v>399.01698</v>
      </c>
      <c r="F83" s="166">
        <f>F85</f>
        <v>0</v>
      </c>
      <c r="G83" s="9">
        <v>275.33259</v>
      </c>
      <c r="H83" s="97">
        <f t="shared" si="3"/>
        <v>77.1792998065764</v>
      </c>
      <c r="I83" s="98">
        <f t="shared" si="2"/>
        <v>-117.98302000000001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11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11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18">
        <f>E87+E88+E89</f>
        <v>763.6798</v>
      </c>
      <c r="F86" s="167">
        <f>F87+F88+F89</f>
        <v>0</v>
      </c>
      <c r="G86" s="18">
        <f>G87+G88+G89</f>
        <v>295.34361</v>
      </c>
      <c r="H86" s="97"/>
      <c r="I86" s="98">
        <f t="shared" si="2"/>
        <v>763.6798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10">
        <v>-56.52912</v>
      </c>
      <c r="F87" s="108"/>
      <c r="G87" s="10">
        <v>8.70961</v>
      </c>
      <c r="H87" s="97"/>
      <c r="I87" s="98">
        <f t="shared" si="2"/>
        <v>-56.52912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9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11">
        <v>820.20892</v>
      </c>
      <c r="F89" s="124"/>
      <c r="G89" s="11">
        <v>286.634</v>
      </c>
      <c r="H89" s="97"/>
      <c r="I89" s="98">
        <f t="shared" si="2"/>
        <v>820.20892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354809.446</v>
      </c>
      <c r="E90" s="6">
        <f>E91+E167+E165+E164</f>
        <v>193284.26751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57.21253807762883</v>
      </c>
      <c r="I90" s="98">
        <f t="shared" si="2"/>
        <v>-144551.23849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354809.446</v>
      </c>
      <c r="E91" s="14">
        <f>E92+E95+E115+E146</f>
        <v>193276.08613</v>
      </c>
      <c r="F91" s="43">
        <f>F92+F95+F115+F146</f>
        <v>0</v>
      </c>
      <c r="G91" s="14">
        <f>G92+G95+G115+G146</f>
        <v>174853.30312000003</v>
      </c>
      <c r="H91" s="97">
        <f t="shared" si="3"/>
        <v>57.21011637243364</v>
      </c>
      <c r="I91" s="98">
        <f t="shared" si="2"/>
        <v>-144559.41986999998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6">
        <f>E93+E94</f>
        <v>78670</v>
      </c>
      <c r="F92" s="281">
        <f>F93+F94</f>
        <v>0</v>
      </c>
      <c r="G92" s="6">
        <f>G93+G94</f>
        <v>57065</v>
      </c>
      <c r="H92" s="97">
        <f t="shared" si="3"/>
        <v>67.4038507673432</v>
      </c>
      <c r="I92" s="98">
        <f t="shared" si="2"/>
        <v>-38044.399999999994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10">
        <v>78670</v>
      </c>
      <c r="G93" s="10">
        <v>57065</v>
      </c>
      <c r="H93" s="97">
        <f t="shared" si="3"/>
        <v>68.24135597925088</v>
      </c>
      <c r="I93" s="98">
        <f t="shared" si="2"/>
        <v>-36612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8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</f>
        <v>21463.94</v>
      </c>
      <c r="E95" s="6">
        <f>E98+E101+E107+E96+E97+E99+E100+E102+E103+E105</f>
        <v>7807.64671</v>
      </c>
      <c r="F95" s="225">
        <f>F98+F101+F107</f>
        <v>0</v>
      </c>
      <c r="G95" s="6">
        <f>G98+G101+G107+G96+G97+G99+G100</f>
        <v>9460.216</v>
      </c>
      <c r="H95" s="97">
        <f t="shared" si="3"/>
        <v>45.62940044415873</v>
      </c>
      <c r="I95" s="98">
        <f t="shared" si="2"/>
        <v>-9303.35329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10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9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10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11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11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12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12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30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12"/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12">
        <v>3162.2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12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14">
        <f>E108+E109+E110+E111+E113</f>
        <v>4645.44671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54.311747629569886</v>
      </c>
      <c r="I107" s="240">
        <f t="shared" si="2"/>
        <v>-3907.853289999999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11">
        <v>380.62671</v>
      </c>
      <c r="F108" s="124"/>
      <c r="G108" s="11"/>
      <c r="H108" s="97"/>
      <c r="I108" s="98">
        <f t="shared" si="2"/>
        <v>380.62671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11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11">
        <v>1238.7</v>
      </c>
      <c r="F110" s="176"/>
      <c r="G110" s="11">
        <v>1545</v>
      </c>
      <c r="H110" s="97">
        <f t="shared" si="3"/>
        <v>46.66767132577328</v>
      </c>
      <c r="I110" s="98">
        <f t="shared" si="2"/>
        <v>-1415.6000000000001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11">
        <v>1861.32</v>
      </c>
      <c r="F111" s="282"/>
      <c r="G111" s="305"/>
      <c r="H111" s="97">
        <f t="shared" si="3"/>
        <v>49.99516518936342</v>
      </c>
      <c r="I111" s="98">
        <f t="shared" si="2"/>
        <v>-1861.68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9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8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9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14">
        <f>E116+E133+E136+E137+E138+E139+E140+E141+E144+E135+E134+E142</f>
        <v>89023.69955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53.49985159245889</v>
      </c>
      <c r="I115" s="98">
        <f t="shared" si="2"/>
        <v>-77376.20044999999</v>
      </c>
    </row>
    <row r="116" spans="1:9" ht="11.25" customHeight="1" thickBot="1">
      <c r="A116" s="168" t="s">
        <v>83</v>
      </c>
      <c r="B116" s="30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</v>
      </c>
      <c r="E116" s="6">
        <f>E119+E120+E125+E128+E127+E118+E117+E126+E121+E129+E130+E123+E124+E131+E132</f>
        <v>69667.4458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55.988142808349906</v>
      </c>
      <c r="I116" s="98">
        <f t="shared" si="2"/>
        <v>-54765.0542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10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10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10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9">
        <v>52958</v>
      </c>
      <c r="F120" s="179"/>
      <c r="G120" s="9">
        <v>52807</v>
      </c>
      <c r="H120" s="97">
        <f t="shared" si="3"/>
        <v>59.00040887401444</v>
      </c>
      <c r="I120" s="98">
        <f t="shared" si="2"/>
        <v>-36800.7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9">
        <v>8477</v>
      </c>
      <c r="F121" s="179"/>
      <c r="G121" s="9">
        <v>8891</v>
      </c>
      <c r="H121" s="97">
        <f t="shared" si="3"/>
        <v>54.999740475448974</v>
      </c>
      <c r="I121" s="98">
        <f t="shared" si="2"/>
        <v>-6935.799999999999</v>
      </c>
    </row>
    <row r="122" spans="3:9" ht="1.5" customHeight="1" hidden="1">
      <c r="C122" s="151"/>
      <c r="D122" s="272"/>
      <c r="E122" s="8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9">
        <v>151.2</v>
      </c>
      <c r="F123" s="179"/>
      <c r="G123" s="9">
        <v>266.6377</v>
      </c>
      <c r="H123" s="97">
        <f t="shared" si="3"/>
        <v>36.32868813070639</v>
      </c>
      <c r="I123" s="98">
        <f t="shared" si="2"/>
        <v>-265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9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9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9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1160.9</v>
      </c>
      <c r="E127" s="9"/>
      <c r="F127" s="285"/>
      <c r="G127" s="12"/>
      <c r="H127" s="97">
        <f t="shared" si="3"/>
        <v>0</v>
      </c>
      <c r="I127" s="98">
        <f t="shared" si="2"/>
        <v>-1160.9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9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11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11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11">
        <v>6196.638</v>
      </c>
      <c r="F131" s="124"/>
      <c r="G131" s="315">
        <v>6251.187</v>
      </c>
      <c r="H131" s="97">
        <f t="shared" si="3"/>
        <v>46.80381582525152</v>
      </c>
      <c r="I131" s="98">
        <f t="shared" si="2"/>
        <v>-7042.962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2864</v>
      </c>
      <c r="E132" s="9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11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11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9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9">
        <v>631.65</v>
      </c>
      <c r="F136" s="285"/>
      <c r="G136" s="9">
        <v>524.05</v>
      </c>
      <c r="H136" s="97">
        <f t="shared" si="3"/>
        <v>50</v>
      </c>
      <c r="I136" s="98">
        <f t="shared" si="2"/>
        <v>-631.65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9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9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9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9">
        <v>350.6</v>
      </c>
      <c r="F140" s="179"/>
      <c r="G140" s="12">
        <v>304.528</v>
      </c>
      <c r="H140" s="190">
        <f t="shared" si="3"/>
        <v>52.74559951857981</v>
      </c>
      <c r="I140" s="98">
        <f t="shared" si="2"/>
        <v>-314.1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9">
        <v>624.66968</v>
      </c>
      <c r="F141" s="285"/>
      <c r="G141" s="9">
        <v>623.02519</v>
      </c>
      <c r="H141" s="97">
        <f t="shared" si="3"/>
        <v>51.3877657124054</v>
      </c>
      <c r="I141" s="98">
        <f t="shared" si="2"/>
        <v>-590.9303199999999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9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9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14">
        <f>E145</f>
        <v>16973</v>
      </c>
      <c r="F144" s="43">
        <f>F145</f>
        <v>0</v>
      </c>
      <c r="G144" s="316">
        <f>G145</f>
        <v>14711</v>
      </c>
      <c r="H144" s="97">
        <f t="shared" si="3"/>
        <v>47.227246167116505</v>
      </c>
      <c r="I144" s="98">
        <f t="shared" si="2"/>
        <v>-18966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8">
        <v>16973</v>
      </c>
      <c r="G145" s="8">
        <v>14711</v>
      </c>
      <c r="H145" s="97">
        <f t="shared" si="3"/>
        <v>47.227246167116505</v>
      </c>
      <c r="I145" s="98">
        <f aca="true" t="shared" si="4" ref="I145:I168">E145-C145</f>
        <v>-18966</v>
      </c>
    </row>
    <row r="146" spans="1:9" ht="11.25" customHeight="1" thickBot="1">
      <c r="A146" s="168" t="s">
        <v>88</v>
      </c>
      <c r="B146" s="300" t="s">
        <v>104</v>
      </c>
      <c r="C146" s="208">
        <f>C157+C158+C148+C152+C150</f>
        <v>37610.206</v>
      </c>
      <c r="D146" s="261">
        <f>D157+D158+D148+D152+D150</f>
        <v>37656.206</v>
      </c>
      <c r="E146" s="6">
        <f>E157+E158+E148+E152+E150+E149+E151+E155+E156+E153+E154</f>
        <v>17774.73987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47.26041614874431</v>
      </c>
      <c r="I146" s="98">
        <f t="shared" si="4"/>
        <v>-19835.466129999997</v>
      </c>
    </row>
    <row r="147" spans="1:9" ht="11.25" customHeight="1" thickBot="1">
      <c r="A147" s="168" t="s">
        <v>89</v>
      </c>
      <c r="B147" s="300" t="s">
        <v>104</v>
      </c>
      <c r="C147" s="208"/>
      <c r="D147" s="261"/>
      <c r="E147" s="6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10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10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10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10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10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9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11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8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8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6">
        <v>17774.73987</v>
      </c>
      <c r="F157" s="132"/>
      <c r="G157" s="6">
        <v>13364.69657</v>
      </c>
      <c r="H157" s="97">
        <f>E157/C157*100</f>
        <v>47.26041614874431</v>
      </c>
      <c r="I157" s="98">
        <f t="shared" si="4"/>
        <v>-19835.466129999997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18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10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10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10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10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10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7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19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9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19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00" t="s">
        <v>92</v>
      </c>
      <c r="C168" s="208">
        <f>C8+C90</f>
        <v>407134.506</v>
      </c>
      <c r="D168" s="261">
        <f>D8+D90</f>
        <v>425992.446</v>
      </c>
      <c r="E168" s="6">
        <f>E90+E8</f>
        <v>231665.40381000002</v>
      </c>
      <c r="F168" s="225">
        <f>F90+F8</f>
        <v>0</v>
      </c>
      <c r="G168" s="6">
        <f>G8+G90</f>
        <v>205341.77961000003</v>
      </c>
      <c r="H168" s="97">
        <f>E168/C168*100</f>
        <v>56.90144175841485</v>
      </c>
      <c r="I168" s="98">
        <f t="shared" si="4"/>
        <v>-175469.10218999998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30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30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30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307"/>
      <c r="F173" s="86"/>
      <c r="G173" s="307"/>
    </row>
    <row r="174" spans="1:7" ht="11.25" customHeight="1">
      <c r="A174" s="189" t="s">
        <v>176</v>
      </c>
      <c r="C174" s="52"/>
      <c r="D174" s="37"/>
      <c r="E174" s="30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H12" sqref="H12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306</v>
      </c>
      <c r="F6" s="71" t="s">
        <v>257</v>
      </c>
      <c r="G6" s="302" t="s">
        <v>306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E9+E15+E24+E48+E60+E86+E36+E58+E56+E34+E55+E57</f>
        <v>45435.38814000001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63.82898745486985</v>
      </c>
      <c r="I8" s="98">
        <f>E8-C8</f>
        <v>-23863.61185999999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29775.477160000002</v>
      </c>
      <c r="F9" s="101">
        <f>F10</f>
        <v>0</v>
      </c>
      <c r="G9" s="7">
        <f>G10</f>
        <v>18940.70006</v>
      </c>
      <c r="H9" s="97">
        <f aca="true" t="shared" si="0" ref="H9:H76">E9/C9*100</f>
        <v>66.38014348136258</v>
      </c>
      <c r="I9" s="98">
        <f aca="true" t="shared" si="1" ref="I9:I77">E9-C9</f>
        <v>-15080.522839999998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29775.477160000002</v>
      </c>
      <c r="F10" s="55">
        <f>F11+F12+F13</f>
        <v>0</v>
      </c>
      <c r="G10" s="8">
        <v>18940.70006</v>
      </c>
      <c r="H10" s="97">
        <f t="shared" si="0"/>
        <v>66.38014348136258</v>
      </c>
      <c r="I10" s="98">
        <f t="shared" si="1"/>
        <v>-15080.522839999998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29464.15245</v>
      </c>
      <c r="F11" s="106"/>
      <c r="G11" s="9">
        <v>18755.59937</v>
      </c>
      <c r="H11" s="97">
        <f t="shared" si="0"/>
        <v>66.1001737521032</v>
      </c>
      <c r="I11" s="98">
        <f t="shared" si="1"/>
        <v>-15110.847549999999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208.2954</v>
      </c>
      <c r="F12" s="108"/>
      <c r="G12" s="10">
        <v>40.84814</v>
      </c>
      <c r="H12" s="97">
        <f t="shared" si="0"/>
        <v>184.33221238938054</v>
      </c>
      <c r="I12" s="98">
        <f t="shared" si="1"/>
        <v>95.2954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103.02931</v>
      </c>
      <c r="F13" s="106"/>
      <c r="G13" s="9">
        <v>144.25255</v>
      </c>
      <c r="H13" s="97">
        <f t="shared" si="0"/>
        <v>61.326970238095235</v>
      </c>
      <c r="I13" s="98">
        <f t="shared" si="1"/>
        <v>-64.97069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9793.74668</v>
      </c>
      <c r="F15" s="168">
        <f>F16+F21+F22+F23</f>
        <v>0</v>
      </c>
      <c r="G15" s="6">
        <f>G16+G21+G22+G23</f>
        <v>7482.640009999999</v>
      </c>
      <c r="H15" s="97">
        <f t="shared" si="0"/>
        <v>67.73460598934919</v>
      </c>
      <c r="I15" s="98">
        <f t="shared" si="1"/>
        <v>-4665.25332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6733.7438</v>
      </c>
      <c r="F16" s="191">
        <f>F17+F18</f>
        <v>0</v>
      </c>
      <c r="G16" s="10">
        <f>G17+G18+G19</f>
        <v>4716.71076</v>
      </c>
      <c r="H16" s="97">
        <f t="shared" si="0"/>
        <v>62.494141995359634</v>
      </c>
      <c r="I16" s="98">
        <f t="shared" si="1"/>
        <v>-4041.2562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3342.70236</v>
      </c>
      <c r="F17" s="120"/>
      <c r="G17" s="9">
        <v>2375.56085</v>
      </c>
      <c r="H17" s="97">
        <f t="shared" si="0"/>
        <v>53.33815797032073</v>
      </c>
      <c r="I17" s="98">
        <f t="shared" si="1"/>
        <v>-2924.29764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3385.64344</v>
      </c>
      <c r="F18" s="130"/>
      <c r="G18" s="8">
        <v>2323.54751</v>
      </c>
      <c r="H18" s="97">
        <f t="shared" si="0"/>
        <v>75.10300443655723</v>
      </c>
      <c r="I18" s="98">
        <f t="shared" si="1"/>
        <v>-1122.3565600000002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650.54318</v>
      </c>
      <c r="F21" s="108"/>
      <c r="G21" s="10">
        <v>811.07863</v>
      </c>
      <c r="H21" s="97">
        <f t="shared" si="0"/>
        <v>53.80836889991729</v>
      </c>
      <c r="I21" s="98">
        <f t="shared" si="1"/>
        <v>-558.45682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1938.27777</v>
      </c>
      <c r="F22" s="108"/>
      <c r="G22" s="9">
        <v>1584.50966</v>
      </c>
      <c r="H22" s="97">
        <f t="shared" si="0"/>
        <v>110.0668807495741</v>
      </c>
      <c r="I22" s="98">
        <f t="shared" si="1"/>
        <v>177.27776999999992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471.18193</v>
      </c>
      <c r="F23" s="112"/>
      <c r="G23" s="11">
        <v>370.34096</v>
      </c>
      <c r="H23" s="97">
        <f t="shared" si="0"/>
        <v>65.99186694677871</v>
      </c>
      <c r="I23" s="98">
        <f t="shared" si="1"/>
        <v>-242.81806999999998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1743.23604</v>
      </c>
      <c r="F24" s="115">
        <f>F26+F28+F33</f>
        <v>0</v>
      </c>
      <c r="G24" s="6">
        <f>G26+G28+G33</f>
        <v>594.54151</v>
      </c>
      <c r="H24" s="97">
        <f t="shared" si="0"/>
        <v>115.52260039761431</v>
      </c>
      <c r="I24" s="98">
        <f t="shared" si="1"/>
        <v>234.23604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739.56089</v>
      </c>
      <c r="F26" s="40">
        <f>F27</f>
        <v>0</v>
      </c>
      <c r="G26" s="12">
        <v>594.54151</v>
      </c>
      <c r="H26" s="97">
        <f t="shared" si="0"/>
        <v>61.171289495450786</v>
      </c>
      <c r="I26" s="98">
        <f t="shared" si="1"/>
        <v>-469.43911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739.56089</v>
      </c>
      <c r="F27" s="112"/>
      <c r="G27" s="11">
        <v>594.54151</v>
      </c>
      <c r="H27" s="97">
        <f t="shared" si="0"/>
        <v>61.171289495450786</v>
      </c>
      <c r="I27" s="98">
        <f t="shared" si="1"/>
        <v>-469.43911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50.65</v>
      </c>
      <c r="F28" s="124"/>
      <c r="G28" s="9"/>
      <c r="H28" s="97"/>
      <c r="I28" s="98">
        <f t="shared" si="1"/>
        <v>50.65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665.42515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93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187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2138.4813799999997</v>
      </c>
      <c r="F36" s="138">
        <f>F38+F39+F43</f>
        <v>0</v>
      </c>
      <c r="G36" s="14">
        <f>G38+G39+G43+G46</f>
        <v>1662.76958</v>
      </c>
      <c r="H36" s="97">
        <f t="shared" si="0"/>
        <v>43.821339754098354</v>
      </c>
      <c r="I36" s="98">
        <f t="shared" si="1"/>
        <v>-2741.5186200000003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1982.28818</v>
      </c>
      <c r="F38" s="112"/>
      <c r="G38" s="10">
        <v>1487.21108</v>
      </c>
      <c r="H38" s="97">
        <f t="shared" si="0"/>
        <v>47.88135700483092</v>
      </c>
      <c r="I38" s="98">
        <f t="shared" si="1"/>
        <v>-2157.71182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81.5919</v>
      </c>
      <c r="F43" s="148">
        <f>F45</f>
        <v>0</v>
      </c>
      <c r="G43" s="10">
        <v>159.2585</v>
      </c>
      <c r="H43" s="97">
        <f t="shared" si="0"/>
        <v>51.640443037974684</v>
      </c>
      <c r="I43" s="98">
        <f t="shared" si="1"/>
        <v>-76.4081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81.5919</v>
      </c>
      <c r="F45" s="146"/>
      <c r="G45" s="8">
        <v>159.2585</v>
      </c>
      <c r="H45" s="97">
        <f t="shared" si="0"/>
        <v>51.640443037974684</v>
      </c>
      <c r="I45" s="98">
        <f t="shared" si="1"/>
        <v>-76.4081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74.6013</v>
      </c>
      <c r="F46" s="74">
        <f>F47</f>
        <v>0</v>
      </c>
      <c r="G46" s="303">
        <f>G47</f>
        <v>16.3</v>
      </c>
      <c r="H46" s="97">
        <f t="shared" si="0"/>
        <v>149.2026</v>
      </c>
      <c r="I46" s="98">
        <f t="shared" si="1"/>
        <v>24.601299999999995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74.6013</v>
      </c>
      <c r="F47" s="153"/>
      <c r="G47" s="17">
        <v>16.3</v>
      </c>
      <c r="H47" s="97">
        <f t="shared" si="0"/>
        <v>149.2026</v>
      </c>
      <c r="I47" s="98">
        <f t="shared" si="1"/>
        <v>24.601299999999995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73.91156000000001</v>
      </c>
      <c r="F48" s="156"/>
      <c r="G48" s="14">
        <f>G49+G50+G52+G51+G54+G53</f>
        <v>826.06289</v>
      </c>
      <c r="H48" s="97">
        <f t="shared" si="0"/>
        <v>3.0912404851526563</v>
      </c>
      <c r="I48" s="98">
        <f t="shared" si="1"/>
        <v>-2317.08844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6.77149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22.92805</v>
      </c>
      <c r="F51" s="158"/>
      <c r="G51" s="9"/>
      <c r="H51" s="97">
        <f t="shared" si="0"/>
        <v>10.421840909090909</v>
      </c>
      <c r="I51" s="98">
        <f t="shared" si="1"/>
        <v>-197.07195000000002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132.85543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686.3487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45">
        <v>458.66965</v>
      </c>
      <c r="F58" s="161"/>
      <c r="G58" s="18">
        <v>174.05196</v>
      </c>
      <c r="H58" s="97">
        <f t="shared" si="0"/>
        <v>191.91198744769875</v>
      </c>
      <c r="I58" s="98">
        <f t="shared" si="1"/>
        <v>219.66965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458.66965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571.8594800000001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59.26004974093265</v>
      </c>
      <c r="I60" s="98">
        <f t="shared" si="1"/>
        <v>-393.1405199999999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24.4925</v>
      </c>
      <c r="F61" s="108"/>
      <c r="G61" s="10">
        <v>16.56684</v>
      </c>
      <c r="H61" s="97">
        <f t="shared" si="0"/>
        <v>54.42777777777778</v>
      </c>
      <c r="I61" s="98">
        <f t="shared" si="1"/>
        <v>-20.5075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75">
        <v>2.5</v>
      </c>
      <c r="F62" s="162"/>
      <c r="G62" s="304"/>
      <c r="H62" s="97"/>
      <c r="I62" s="98">
        <f t="shared" si="1"/>
        <v>2.5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55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61.56343</v>
      </c>
      <c r="F73" s="108"/>
      <c r="G73" s="9">
        <v>155.47308</v>
      </c>
      <c r="H73" s="97">
        <f t="shared" si="0"/>
        <v>43.97387857142857</v>
      </c>
      <c r="I73" s="98">
        <f t="shared" si="1"/>
        <v>-78.43657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8.26</v>
      </c>
      <c r="F76" s="112"/>
      <c r="G76" s="8">
        <v>1.5</v>
      </c>
      <c r="H76" s="97">
        <f t="shared" si="0"/>
        <v>59</v>
      </c>
      <c r="I76" s="98">
        <f t="shared" si="1"/>
        <v>-5.74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32.43038</v>
      </c>
      <c r="F82" s="106"/>
      <c r="G82" s="9">
        <v>17.8</v>
      </c>
      <c r="H82" s="97">
        <f aca="true" t="shared" si="3" ref="H82:H146">E82/C82*100</f>
        <v>111.82889655172414</v>
      </c>
      <c r="I82" s="98">
        <f t="shared" si="2"/>
        <v>3.4303799999999995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423.11317</v>
      </c>
      <c r="F83" s="166">
        <f>F85</f>
        <v>0</v>
      </c>
      <c r="G83" s="9">
        <v>275.33259</v>
      </c>
      <c r="H83" s="97">
        <f t="shared" si="3"/>
        <v>81.84007156673114</v>
      </c>
      <c r="I83" s="98">
        <f t="shared" si="2"/>
        <v>-93.88682999999997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858.93619</v>
      </c>
      <c r="F86" s="167">
        <f>F87+F88+F89</f>
        <v>0</v>
      </c>
      <c r="G86" s="18">
        <f>G87+G88+G89</f>
        <v>295.34361</v>
      </c>
      <c r="H86" s="97"/>
      <c r="I86" s="98">
        <f t="shared" si="2"/>
        <v>858.93619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8.70961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856.83284</v>
      </c>
      <c r="F89" s="124"/>
      <c r="G89" s="11">
        <v>286.634</v>
      </c>
      <c r="H89" s="97"/>
      <c r="I89" s="98">
        <f t="shared" si="2"/>
        <v>856.83284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360079.746</v>
      </c>
      <c r="E90" s="1">
        <f>E91+E167+E165+E164</f>
        <v>224576.45973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66.47509090711146</v>
      </c>
      <c r="I90" s="98">
        <f t="shared" si="2"/>
        <v>-113259.04626999999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360079.746</v>
      </c>
      <c r="E91" s="3">
        <f>E92+E95+E115+E146</f>
        <v>224568.27835</v>
      </c>
      <c r="F91" s="43">
        <f>F92+F95+F115+F146</f>
        <v>0</v>
      </c>
      <c r="G91" s="14">
        <f>G92+G95+G115+G146</f>
        <v>174853.30312000003</v>
      </c>
      <c r="H91" s="97">
        <f t="shared" si="3"/>
        <v>66.47266920191628</v>
      </c>
      <c r="I91" s="98">
        <f t="shared" si="2"/>
        <v>-113267.22764999999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88001</v>
      </c>
      <c r="F92" s="281">
        <f>F93+F94</f>
        <v>0</v>
      </c>
      <c r="G92" s="6">
        <f>G93+G94</f>
        <v>57065</v>
      </c>
      <c r="H92" s="97">
        <f t="shared" si="3"/>
        <v>75.39857978107244</v>
      </c>
      <c r="I92" s="98">
        <f t="shared" si="2"/>
        <v>-28713.399999999994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88001</v>
      </c>
      <c r="G93" s="10">
        <v>57065</v>
      </c>
      <c r="H93" s="97">
        <f t="shared" si="3"/>
        <v>76.33542096771396</v>
      </c>
      <c r="I93" s="98">
        <f t="shared" si="2"/>
        <v>-27281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13931.44341</v>
      </c>
      <c r="F95" s="225">
        <f>F98+F101+F107</f>
        <v>0</v>
      </c>
      <c r="G95" s="6">
        <f>G98+G101+G107+G96+G97+G99+G100</f>
        <v>9460.216</v>
      </c>
      <c r="H95" s="97">
        <f t="shared" si="3"/>
        <v>81.41805511074747</v>
      </c>
      <c r="I95" s="98">
        <f t="shared" si="2"/>
        <v>-3179.55659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3514.64001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4668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5748.8034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67.2115253761706</v>
      </c>
      <c r="I107" s="240">
        <f t="shared" si="2"/>
        <v>-2804.4965999999995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465.9634</v>
      </c>
      <c r="F108" s="124"/>
      <c r="G108" s="11"/>
      <c r="H108" s="97"/>
      <c r="I108" s="98">
        <f t="shared" si="2"/>
        <v>465.9634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2171.54</v>
      </c>
      <c r="F111" s="282"/>
      <c r="G111" s="305"/>
      <c r="H111" s="97">
        <f t="shared" si="3"/>
        <v>58.327692720923984</v>
      </c>
      <c r="I111" s="98">
        <f t="shared" si="2"/>
        <v>-1551.46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3">
        <f>E116+E133+E136+E137+E138+E139+E140+E141+E144+E135+E134+E142</f>
        <v>100513.53686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60.40480604856132</v>
      </c>
      <c r="I115" s="98">
        <f t="shared" si="2"/>
        <v>-65886.36314</v>
      </c>
    </row>
    <row r="116" spans="1:9" ht="11.25" customHeight="1" thickBot="1">
      <c r="A116" s="168" t="s">
        <v>83</v>
      </c>
      <c r="B116" s="329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77397.0088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62.199995017378896</v>
      </c>
      <c r="I116" s="98">
        <f t="shared" si="2"/>
        <v>-47035.491200000004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57721</v>
      </c>
      <c r="F120" s="179"/>
      <c r="G120" s="9">
        <v>52807</v>
      </c>
      <c r="H120" s="97">
        <f t="shared" si="3"/>
        <v>64.30685827669073</v>
      </c>
      <c r="I120" s="98">
        <f t="shared" si="2"/>
        <v>-32037.699999999997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9402</v>
      </c>
      <c r="F121" s="179"/>
      <c r="G121" s="9">
        <v>8891</v>
      </c>
      <c r="H121" s="97">
        <f t="shared" si="3"/>
        <v>61.00124571784491</v>
      </c>
      <c r="I121" s="98">
        <f t="shared" si="2"/>
        <v>-6010.799999999999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226.8</v>
      </c>
      <c r="F123" s="179"/>
      <c r="G123" s="9">
        <v>266.6377</v>
      </c>
      <c r="H123" s="97">
        <f t="shared" si="3"/>
        <v>54.49303219605959</v>
      </c>
      <c r="I123" s="98">
        <f t="shared" si="2"/>
        <v>-189.39999999999998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/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7271.601</v>
      </c>
      <c r="F131" s="124"/>
      <c r="G131" s="315">
        <v>6251.187</v>
      </c>
      <c r="H131" s="97">
        <f t="shared" si="3"/>
        <v>54.92311701259857</v>
      </c>
      <c r="I131" s="98">
        <f t="shared" si="2"/>
        <v>-5967.999000000001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524.05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53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403</v>
      </c>
      <c r="F140" s="179"/>
      <c r="G140" s="12">
        <v>304.528</v>
      </c>
      <c r="H140" s="190">
        <f t="shared" si="3"/>
        <v>60.628855122611704</v>
      </c>
      <c r="I140" s="98">
        <f t="shared" si="2"/>
        <v>-261.70000000000005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697.80599</v>
      </c>
      <c r="F141" s="285"/>
      <c r="G141" s="9">
        <v>623.02519</v>
      </c>
      <c r="H141" s="97">
        <f t="shared" si="3"/>
        <v>57.40424399473512</v>
      </c>
      <c r="I141" s="98">
        <f t="shared" si="2"/>
        <v>-517.79401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20134</v>
      </c>
      <c r="F144" s="43">
        <f>F145</f>
        <v>0</v>
      </c>
      <c r="G144" s="316">
        <f>G145</f>
        <v>14711</v>
      </c>
      <c r="H144" s="97">
        <f t="shared" si="3"/>
        <v>56.02270513926375</v>
      </c>
      <c r="I144" s="98">
        <f t="shared" si="2"/>
        <v>-15805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20134</v>
      </c>
      <c r="G145" s="8">
        <v>14711</v>
      </c>
      <c r="H145" s="97">
        <f t="shared" si="3"/>
        <v>56.02270513926375</v>
      </c>
      <c r="I145" s="98">
        <f aca="true" t="shared" si="4" ref="I145:I168">E145-C145</f>
        <v>-15805</v>
      </c>
    </row>
    <row r="146" spans="1:9" ht="11.25" customHeight="1" thickBot="1">
      <c r="A146" s="168" t="s">
        <v>88</v>
      </c>
      <c r="B146" s="329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22122.29808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58.81993329151135</v>
      </c>
      <c r="I146" s="98">
        <f t="shared" si="4"/>
        <v>-15487.907919999998</v>
      </c>
    </row>
    <row r="147" spans="1:9" ht="11.25" customHeight="1" thickBot="1">
      <c r="A147" s="168" t="s">
        <v>89</v>
      </c>
      <c r="B147" s="329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22122.29808</v>
      </c>
      <c r="F157" s="132"/>
      <c r="G157" s="6">
        <v>13364.69657</v>
      </c>
      <c r="H157" s="97">
        <f>E157/C157*100</f>
        <v>58.81993329151135</v>
      </c>
      <c r="I157" s="98">
        <f t="shared" si="4"/>
        <v>-15487.907919999998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29" t="s">
        <v>92</v>
      </c>
      <c r="C168" s="208">
        <f>C8+C90</f>
        <v>407134.506</v>
      </c>
      <c r="D168" s="261">
        <f>D8+D90</f>
        <v>431262.746</v>
      </c>
      <c r="E168" s="1">
        <f>E90+E8</f>
        <v>270011.84787</v>
      </c>
      <c r="F168" s="225">
        <f>F90+F8</f>
        <v>0</v>
      </c>
      <c r="G168" s="6">
        <f>G8+G90</f>
        <v>205341.77961000003</v>
      </c>
      <c r="H168" s="97">
        <f>E168/C168*100</f>
        <v>66.32005980598461</v>
      </c>
      <c r="I168" s="98">
        <f t="shared" si="4"/>
        <v>-137122.65813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307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474" t="s">
        <v>97</v>
      </c>
      <c r="I5" s="475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308</v>
      </c>
      <c r="F6" s="71" t="s">
        <v>257</v>
      </c>
      <c r="G6" s="302" t="s">
        <v>308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</f>
        <v>51059.62894</v>
      </c>
      <c r="F8" s="1">
        <f>F9+F15+F24+F48+F60+F86+F36+F58+F56</f>
        <v>0</v>
      </c>
      <c r="G8" s="6">
        <f>G9+G15+G24+G48+G60+G86+G36+G58+G56+G14+G34+G57</f>
        <v>41469.342359999995</v>
      </c>
      <c r="H8" s="97">
        <f>E8/D8*100</f>
        <v>71.7300885604709</v>
      </c>
      <c r="I8" s="98">
        <f>E8-C8</f>
        <v>-18239.371059999998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33998.34986</v>
      </c>
      <c r="F9" s="101">
        <f>F10</f>
        <v>0</v>
      </c>
      <c r="G9" s="7">
        <f>G10</f>
        <v>24617.55083</v>
      </c>
      <c r="H9" s="97">
        <f aca="true" t="shared" si="0" ref="H9:H76">E9/C9*100</f>
        <v>75.79443075619761</v>
      </c>
      <c r="I9" s="98">
        <f aca="true" t="shared" si="1" ref="I9:I77">E9-C9</f>
        <v>-10857.650139999998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33998.34986</v>
      </c>
      <c r="F10" s="55">
        <f>F11+F12+F13</f>
        <v>0</v>
      </c>
      <c r="G10" s="8">
        <v>24617.55083</v>
      </c>
      <c r="H10" s="97">
        <f t="shared" si="0"/>
        <v>75.79443075619761</v>
      </c>
      <c r="I10" s="98">
        <f t="shared" si="1"/>
        <v>-10857.650139999998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33679.08571</v>
      </c>
      <c r="F11" s="106"/>
      <c r="G11" s="9">
        <v>24363.8948</v>
      </c>
      <c r="H11" s="97">
        <f t="shared" si="0"/>
        <v>75.55599710600112</v>
      </c>
      <c r="I11" s="98">
        <f t="shared" si="1"/>
        <v>-10895.91429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208.52392</v>
      </c>
      <c r="F12" s="108"/>
      <c r="G12" s="10">
        <v>40.84814</v>
      </c>
      <c r="H12" s="97">
        <f t="shared" si="0"/>
        <v>184.53444247787613</v>
      </c>
      <c r="I12" s="98">
        <f t="shared" si="1"/>
        <v>95.52392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110.74023</v>
      </c>
      <c r="F13" s="106"/>
      <c r="G13" s="9">
        <v>144.25255</v>
      </c>
      <c r="H13" s="97">
        <f t="shared" si="0"/>
        <v>65.91680357142857</v>
      </c>
      <c r="I13" s="98">
        <f t="shared" si="1"/>
        <v>-57.25977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9990.85879</v>
      </c>
      <c r="F15" s="168">
        <f>F16+F21+F22+F23</f>
        <v>0</v>
      </c>
      <c r="G15" s="6">
        <f>G16+G21+G22+G23</f>
        <v>10951.561049999998</v>
      </c>
      <c r="H15" s="97">
        <f t="shared" si="0"/>
        <v>69.09785455425687</v>
      </c>
      <c r="I15" s="98">
        <f t="shared" si="1"/>
        <v>-4468.14121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6897.93105</v>
      </c>
      <c r="F16" s="191">
        <f>F17+F18</f>
        <v>0</v>
      </c>
      <c r="G16" s="10">
        <f>G17+G18+G19</f>
        <v>7754.748919999999</v>
      </c>
      <c r="H16" s="97">
        <f t="shared" si="0"/>
        <v>64.01792157772623</v>
      </c>
      <c r="I16" s="98">
        <f t="shared" si="1"/>
        <v>-3877.06895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3344.60955</v>
      </c>
      <c r="F17" s="120"/>
      <c r="G17" s="9">
        <v>4545.56453</v>
      </c>
      <c r="H17" s="97">
        <f t="shared" si="0"/>
        <v>53.368590234562</v>
      </c>
      <c r="I17" s="98">
        <f t="shared" si="1"/>
        <v>-2922.39045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3547.9235</v>
      </c>
      <c r="F18" s="130"/>
      <c r="G18" s="8">
        <v>3258.60205</v>
      </c>
      <c r="H18" s="97">
        <f t="shared" si="0"/>
        <v>78.70282830523514</v>
      </c>
      <c r="I18" s="98">
        <f t="shared" si="1"/>
        <v>-960.0765000000001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-49.41766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659.35002</v>
      </c>
      <c r="F21" s="108"/>
      <c r="G21" s="10">
        <v>1120.34673</v>
      </c>
      <c r="H21" s="97">
        <f t="shared" si="0"/>
        <v>54.536808933002476</v>
      </c>
      <c r="I21" s="98">
        <f t="shared" si="1"/>
        <v>-549.64998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1947.4062</v>
      </c>
      <c r="F22" s="108"/>
      <c r="G22" s="9">
        <v>1672.40216</v>
      </c>
      <c r="H22" s="97">
        <f t="shared" si="0"/>
        <v>110.58524701873935</v>
      </c>
      <c r="I22" s="98">
        <f t="shared" si="1"/>
        <v>186.4061999999999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486.17152</v>
      </c>
      <c r="F23" s="112"/>
      <c r="G23" s="11">
        <v>404.06324</v>
      </c>
      <c r="H23" s="97">
        <f t="shared" si="0"/>
        <v>68.09124929971989</v>
      </c>
      <c r="I23" s="98">
        <f t="shared" si="1"/>
        <v>-227.82848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2006.57954</v>
      </c>
      <c r="F24" s="115">
        <f>F26+F28+F33</f>
        <v>0</v>
      </c>
      <c r="G24" s="6">
        <f>G26+G28+G33</f>
        <v>821.87705</v>
      </c>
      <c r="H24" s="97">
        <f t="shared" si="0"/>
        <v>132.9741245858184</v>
      </c>
      <c r="I24" s="98">
        <f t="shared" si="1"/>
        <v>497.57953999999995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861.62439</v>
      </c>
      <c r="F26" s="68">
        <f>F27</f>
        <v>0</v>
      </c>
      <c r="G26" s="12">
        <f>G27</f>
        <v>821.87705</v>
      </c>
      <c r="H26" s="97">
        <f t="shared" si="0"/>
        <v>71.26752605459058</v>
      </c>
      <c r="I26" s="98">
        <f t="shared" si="1"/>
        <v>-347.37561000000005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861.62439</v>
      </c>
      <c r="F27" s="112"/>
      <c r="G27" s="11">
        <v>821.87705</v>
      </c>
      <c r="H27" s="97">
        <f t="shared" si="0"/>
        <v>71.26752605459058</v>
      </c>
      <c r="I27" s="98">
        <f t="shared" si="1"/>
        <v>-347.37561000000005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60.65</v>
      </c>
      <c r="F28" s="124"/>
      <c r="G28" s="9"/>
      <c r="H28" s="97"/>
      <c r="I28" s="98">
        <f t="shared" si="1"/>
        <v>60.65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7.68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749.97515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106.65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220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2295.69529</v>
      </c>
      <c r="F36" s="138">
        <f>F38+F39+F43</f>
        <v>0</v>
      </c>
      <c r="G36" s="14">
        <f>G38+G39+G43+G46</f>
        <v>2592.718</v>
      </c>
      <c r="H36" s="97">
        <f t="shared" si="0"/>
        <v>47.0429362704918</v>
      </c>
      <c r="I36" s="98">
        <f t="shared" si="1"/>
        <v>-2584.30471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2104.7764</v>
      </c>
      <c r="F38" s="112"/>
      <c r="G38" s="10">
        <v>2182.97226</v>
      </c>
      <c r="H38" s="97">
        <f t="shared" si="0"/>
        <v>50.84000966183575</v>
      </c>
      <c r="I38" s="98">
        <f t="shared" si="1"/>
        <v>-2035.2235999999998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55">
        <f>F40</f>
        <v>0</v>
      </c>
      <c r="G39" s="8">
        <f>G40</f>
        <v>188.254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>
        <v>188.254</v>
      </c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103.8422</v>
      </c>
      <c r="F43" s="54">
        <f>F45</f>
        <v>0</v>
      </c>
      <c r="G43" s="10">
        <f>G45</f>
        <v>192.36174</v>
      </c>
      <c r="H43" s="97">
        <f t="shared" si="0"/>
        <v>65.72291139240507</v>
      </c>
      <c r="I43" s="98">
        <f t="shared" si="1"/>
        <v>-54.157799999999995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103.8422</v>
      </c>
      <c r="F45" s="146"/>
      <c r="G45" s="8">
        <v>192.36174</v>
      </c>
      <c r="H45" s="97">
        <f t="shared" si="0"/>
        <v>65.72291139240507</v>
      </c>
      <c r="I45" s="98">
        <f t="shared" si="1"/>
        <v>-54.157799999999995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87.07669</v>
      </c>
      <c r="F46" s="74">
        <f>F47</f>
        <v>0</v>
      </c>
      <c r="G46" s="303">
        <f>G47</f>
        <v>29.13</v>
      </c>
      <c r="H46" s="97">
        <f t="shared" si="0"/>
        <v>174.15338</v>
      </c>
      <c r="I46" s="98">
        <f t="shared" si="1"/>
        <v>37.07669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87.07669</v>
      </c>
      <c r="F47" s="153"/>
      <c r="G47" s="17">
        <v>29.13</v>
      </c>
      <c r="H47" s="97">
        <f t="shared" si="0"/>
        <v>174.15338</v>
      </c>
      <c r="I47" s="98">
        <f t="shared" si="1"/>
        <v>37.07669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74.46897000000001</v>
      </c>
      <c r="F48" s="156"/>
      <c r="G48" s="14">
        <f>G49+G50+G52+G51+G54+G53</f>
        <v>1078.1431400000001</v>
      </c>
      <c r="H48" s="97">
        <f t="shared" si="0"/>
        <v>3.1145533249686332</v>
      </c>
      <c r="I48" s="98">
        <f t="shared" si="1"/>
        <v>-2316.53103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42.09881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150.45661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885.25563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>
        <v>229.7103</v>
      </c>
      <c r="H57" s="97"/>
      <c r="I57" s="98">
        <f t="shared" si="1"/>
        <v>21.07</v>
      </c>
    </row>
    <row r="58" spans="1:9" s="86" customFormat="1" ht="11.25" customHeight="1" thickBot="1">
      <c r="A58" s="113" t="s">
        <v>309</v>
      </c>
      <c r="B58" s="114" t="s">
        <v>40</v>
      </c>
      <c r="C58" s="45">
        <v>239</v>
      </c>
      <c r="D58" s="18">
        <v>293</v>
      </c>
      <c r="E58" s="18">
        <v>1142.94659</v>
      </c>
      <c r="F58" s="161"/>
      <c r="G58" s="18"/>
      <c r="H58" s="97">
        <f t="shared" si="0"/>
        <v>478.2203305439331</v>
      </c>
      <c r="I58" s="98">
        <f t="shared" si="1"/>
        <v>903.94659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865.87659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638.96485</v>
      </c>
      <c r="F60" s="45">
        <f>F63+F65+F67+F69+F70+F72+F73+F74+F76+F78+F61+F81+F82+F83</f>
        <v>0</v>
      </c>
      <c r="G60" s="18">
        <f>G63+G65+G67+G69+G70+G72+G73+G74+G76+G78+G61+G81+G82+G83+G75+G79</f>
        <v>777.24101</v>
      </c>
      <c r="H60" s="97">
        <f t="shared" si="0"/>
        <v>66.21397409326426</v>
      </c>
      <c r="I60" s="98">
        <f t="shared" si="1"/>
        <v>-326.03515000000004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30.299</v>
      </c>
      <c r="F61" s="108"/>
      <c r="G61" s="10">
        <v>29.98371</v>
      </c>
      <c r="H61" s="97">
        <f t="shared" si="0"/>
        <v>67.33111111111111</v>
      </c>
      <c r="I61" s="98">
        <f t="shared" si="1"/>
        <v>-14.701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476">
        <v>3.4</v>
      </c>
      <c r="F62" s="333"/>
      <c r="G62" s="337"/>
      <c r="H62" s="97"/>
      <c r="I62" s="98">
        <f t="shared" si="1"/>
        <v>3.4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477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66.24039</v>
      </c>
      <c r="F73" s="108"/>
      <c r="G73" s="9">
        <v>268.89173</v>
      </c>
      <c r="H73" s="97">
        <f t="shared" si="0"/>
        <v>47.31456428571429</v>
      </c>
      <c r="I73" s="98">
        <f t="shared" si="1"/>
        <v>-73.75961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9.26</v>
      </c>
      <c r="F76" s="112"/>
      <c r="G76" s="8">
        <v>2.5</v>
      </c>
      <c r="H76" s="97">
        <f t="shared" si="0"/>
        <v>66.14285714285714</v>
      </c>
      <c r="I76" s="98">
        <f t="shared" si="1"/>
        <v>-4.74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3.11</v>
      </c>
      <c r="F78" s="54">
        <f>F79+F80</f>
        <v>0</v>
      </c>
      <c r="G78" s="10">
        <v>4.5</v>
      </c>
      <c r="H78" s="97"/>
      <c r="I78" s="98">
        <f aca="true" t="shared" si="2" ref="I78:I144">E78-C78</f>
        <v>3.11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>
        <v>3.11</v>
      </c>
      <c r="F80" s="106"/>
      <c r="G80" s="9"/>
      <c r="H80" s="97"/>
      <c r="I80" s="98">
        <f t="shared" si="2"/>
        <v>3.11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/>
      <c r="I81" s="98">
        <f t="shared" si="2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33.89038</v>
      </c>
      <c r="F82" s="106"/>
      <c r="G82" s="9">
        <v>33.699</v>
      </c>
      <c r="H82" s="97">
        <f aca="true" t="shared" si="3" ref="H82:H146">E82/C82*100</f>
        <v>116.86337931034483</v>
      </c>
      <c r="I82" s="98">
        <f t="shared" si="2"/>
        <v>4.89038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464.16508</v>
      </c>
      <c r="F83" s="166">
        <f>F85</f>
        <v>0</v>
      </c>
      <c r="G83" s="9">
        <v>368.52557</v>
      </c>
      <c r="H83" s="97">
        <f t="shared" si="3"/>
        <v>89.78047969052224</v>
      </c>
      <c r="I83" s="98">
        <f t="shared" si="2"/>
        <v>-52.83492000000001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368.52557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911.76505</v>
      </c>
      <c r="F86" s="167">
        <f>F87+F88+F89</f>
        <v>0</v>
      </c>
      <c r="G86" s="18">
        <f>G87+G88+G89</f>
        <v>400.54098</v>
      </c>
      <c r="H86" s="97"/>
      <c r="I86" s="98">
        <f t="shared" si="2"/>
        <v>911.76505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63.10998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909.6617</v>
      </c>
      <c r="F89" s="124"/>
      <c r="G89" s="11">
        <v>337.431</v>
      </c>
      <c r="H89" s="97"/>
      <c r="I89" s="98">
        <f t="shared" si="2"/>
        <v>909.6617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360211.746</v>
      </c>
      <c r="E90" s="1">
        <f>E91+E167+E165+E164</f>
        <v>255087.30612999998</v>
      </c>
      <c r="F90" s="225">
        <f>F91+F167+F165+F164+F166</f>
        <v>0</v>
      </c>
      <c r="G90" s="6">
        <f>G91+G167+G165+G164+G166</f>
        <v>217743.0203</v>
      </c>
      <c r="H90" s="97">
        <f t="shared" si="3"/>
        <v>75.50636377752433</v>
      </c>
      <c r="I90" s="98">
        <f t="shared" si="2"/>
        <v>-82748.19987000001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360211.746</v>
      </c>
      <c r="E91" s="3">
        <f>E92+E95+E115+E146</f>
        <v>255079.12475</v>
      </c>
      <c r="F91" s="43">
        <f>F92+F95+F115+F146</f>
        <v>0</v>
      </c>
      <c r="G91" s="14">
        <f>G92+G95+G115+G146</f>
        <v>217741.97594</v>
      </c>
      <c r="H91" s="97">
        <f t="shared" si="3"/>
        <v>75.50394207232912</v>
      </c>
      <c r="I91" s="98">
        <f t="shared" si="2"/>
        <v>-82756.38125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97895.1</v>
      </c>
      <c r="F92" s="281">
        <f>F93+F94</f>
        <v>0</v>
      </c>
      <c r="G92" s="6">
        <v>74703</v>
      </c>
      <c r="H92" s="97">
        <f t="shared" si="3"/>
        <v>83.87576854269912</v>
      </c>
      <c r="I92" s="98">
        <f t="shared" si="2"/>
        <v>-18819.29999999999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96520</v>
      </c>
      <c r="G93" s="10">
        <v>74703</v>
      </c>
      <c r="H93" s="97">
        <f t="shared" si="3"/>
        <v>83.72512621224476</v>
      </c>
      <c r="I93" s="98">
        <f t="shared" si="2"/>
        <v>-18762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>
        <v>1375.1</v>
      </c>
      <c r="G94" s="8"/>
      <c r="H94" s="97">
        <f t="shared" si="3"/>
        <v>95.9997207483943</v>
      </c>
      <c r="I94" s="98">
        <f t="shared" si="2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18205.73744</v>
      </c>
      <c r="F95" s="225">
        <f>F98+F101+F107</f>
        <v>0</v>
      </c>
      <c r="G95" s="6">
        <f>G98+G101+G107+G96+G97+G99+G100</f>
        <v>10953.416000000001</v>
      </c>
      <c r="H95" s="97">
        <f t="shared" si="3"/>
        <v>106.39785775232306</v>
      </c>
      <c r="I95" s="98">
        <f t="shared" si="2"/>
        <v>1094.7374400000008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6133.397440000001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71.70796581436406</v>
      </c>
      <c r="I107" s="240">
        <f t="shared" si="2"/>
        <v>-2419.9025599999986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540.33744</v>
      </c>
      <c r="F108" s="124"/>
      <c r="G108" s="11"/>
      <c r="H108" s="97"/>
      <c r="I108" s="98">
        <f t="shared" si="2"/>
        <v>540.33744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2481.76</v>
      </c>
      <c r="F111" s="282"/>
      <c r="G111" s="305"/>
      <c r="H111" s="97">
        <f t="shared" si="3"/>
        <v>66.66022025248456</v>
      </c>
      <c r="I111" s="98">
        <f t="shared" si="2"/>
        <v>-1241.2399999999998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113940.47652</v>
      </c>
      <c r="F115" s="43">
        <f>F116+F133+F136+F137+F138+F139+F140+F141+F144+F135+F134</f>
        <v>0</v>
      </c>
      <c r="G115" s="14">
        <f>G116+G133+G136+G137+G138+G139+G140+G141+G144+G135+G134+G143+G142</f>
        <v>114659.80980000002</v>
      </c>
      <c r="H115" s="97">
        <f t="shared" si="3"/>
        <v>68.4738852126714</v>
      </c>
      <c r="I115" s="98">
        <f t="shared" si="2"/>
        <v>-52459.42348</v>
      </c>
    </row>
    <row r="116" spans="1:9" ht="11.25" customHeight="1" thickBot="1">
      <c r="A116" s="168" t="s">
        <v>83</v>
      </c>
      <c r="B116" s="33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86245.91080000001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85684.82214</v>
      </c>
      <c r="H116" s="97">
        <f t="shared" si="3"/>
        <v>69.31140240692746</v>
      </c>
      <c r="I116" s="98">
        <f t="shared" si="2"/>
        <v>-38186.58919999999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2250.24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62164</v>
      </c>
      <c r="F120" s="179"/>
      <c r="G120" s="9">
        <v>59394</v>
      </c>
      <c r="H120" s="97">
        <f t="shared" si="3"/>
        <v>69.25679627712968</v>
      </c>
      <c r="I120" s="98">
        <f t="shared" si="2"/>
        <v>-27594.699999999997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10327</v>
      </c>
      <c r="F121" s="179"/>
      <c r="G121" s="9">
        <v>10831</v>
      </c>
      <c r="H121" s="97">
        <f t="shared" si="3"/>
        <v>67.00275096024085</v>
      </c>
      <c r="I121" s="98">
        <f t="shared" si="2"/>
        <v>-5085.799999999999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332.53604</v>
      </c>
      <c r="H123" s="97">
        <f t="shared" si="3"/>
        <v>63.57520422873619</v>
      </c>
      <c r="I123" s="98">
        <f t="shared" si="2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8340.603</v>
      </c>
      <c r="F131" s="124"/>
      <c r="G131" s="315">
        <v>8433.832</v>
      </c>
      <c r="H131" s="97">
        <f t="shared" si="3"/>
        <v>62.99739418109308</v>
      </c>
      <c r="I131" s="98">
        <f t="shared" si="2"/>
        <v>-4898.997000000001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249.13814</v>
      </c>
      <c r="F137" s="285"/>
      <c r="G137" s="9">
        <v>111.85395</v>
      </c>
      <c r="H137" s="97">
        <f t="shared" si="3"/>
        <v>160.01165061014774</v>
      </c>
      <c r="I137" s="98">
        <f t="shared" si="2"/>
        <v>93.43814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958.94809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455.4</v>
      </c>
      <c r="F140" s="179"/>
      <c r="G140" s="12">
        <v>401.65023</v>
      </c>
      <c r="H140" s="190">
        <f t="shared" si="3"/>
        <v>68.5121107266436</v>
      </c>
      <c r="I140" s="98">
        <f t="shared" si="2"/>
        <v>-209.30000000000007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776.1789</v>
      </c>
      <c r="F141" s="285"/>
      <c r="G141" s="9">
        <v>747.20307</v>
      </c>
      <c r="H141" s="97">
        <f t="shared" si="3"/>
        <v>63.85150542941758</v>
      </c>
      <c r="I141" s="98">
        <f t="shared" si="2"/>
        <v>-439.4210999999999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23295</v>
      </c>
      <c r="F144" s="43">
        <f>F145</f>
        <v>0</v>
      </c>
      <c r="G144" s="316">
        <f>G145</f>
        <v>19815</v>
      </c>
      <c r="H144" s="97">
        <f t="shared" si="3"/>
        <v>64.81816411141101</v>
      </c>
      <c r="I144" s="98">
        <f t="shared" si="2"/>
        <v>-12644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23295</v>
      </c>
      <c r="G145" s="8">
        <v>19815</v>
      </c>
      <c r="H145" s="97">
        <f t="shared" si="3"/>
        <v>64.81816411141101</v>
      </c>
      <c r="I145" s="98">
        <f aca="true" t="shared" si="4" ref="I145:I168">E145-C145</f>
        <v>-12644</v>
      </c>
    </row>
    <row r="146" spans="1:9" ht="11.25" customHeight="1" thickBot="1">
      <c r="A146" s="168" t="s">
        <v>88</v>
      </c>
      <c r="B146" s="330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25037.81079</v>
      </c>
      <c r="F146" s="281">
        <f>F157+F158+F148+F152+F150+F149+F151+F155+F156</f>
        <v>0</v>
      </c>
      <c r="G146" s="6">
        <f>G147+G151+G153+G157+G158+G152+G155+G156+G154</f>
        <v>17425.75014</v>
      </c>
      <c r="H146" s="97">
        <f t="shared" si="3"/>
        <v>66.5718523051961</v>
      </c>
      <c r="I146" s="98">
        <f t="shared" si="4"/>
        <v>-12572.395209999999</v>
      </c>
    </row>
    <row r="147" spans="1:9" ht="11.25" customHeight="1" thickBot="1">
      <c r="A147" s="168" t="s">
        <v>89</v>
      </c>
      <c r="B147" s="330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25037.81079</v>
      </c>
      <c r="F157" s="132"/>
      <c r="G157" s="6">
        <v>17425.75014</v>
      </c>
      <c r="H157" s="97">
        <f>E157/C157*100</f>
        <v>66.5718523051961</v>
      </c>
      <c r="I157" s="98">
        <f t="shared" si="4"/>
        <v>-12572.395209999999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30" t="s">
        <v>92</v>
      </c>
      <c r="C168" s="208">
        <f>C8+C90</f>
        <v>407134.506</v>
      </c>
      <c r="D168" s="261">
        <f>D8+D90</f>
        <v>431394.746</v>
      </c>
      <c r="E168" s="1">
        <f>E90+E8</f>
        <v>306146.93507</v>
      </c>
      <c r="F168" s="225">
        <f>F90+F8</f>
        <v>0</v>
      </c>
      <c r="G168" s="6">
        <f>G8+G90</f>
        <v>259212.36265999998</v>
      </c>
      <c r="H168" s="97">
        <f>E168/C168*100</f>
        <v>75.19552643125759</v>
      </c>
      <c r="I168" s="98">
        <f t="shared" si="4"/>
        <v>-100987.57092999999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2018-12-14T05:00:35Z</cp:lastPrinted>
  <dcterms:created xsi:type="dcterms:W3CDTF">2005-05-20T13:40:13Z</dcterms:created>
  <dcterms:modified xsi:type="dcterms:W3CDTF">2018-12-14T07:37:49Z</dcterms:modified>
  <cp:category/>
  <cp:version/>
  <cp:contentType/>
  <cp:contentStatus/>
</cp:coreProperties>
</file>