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calcPr calcId="152511"/>
</workbook>
</file>

<file path=xl/calcChain.xml><?xml version="1.0" encoding="utf-8"?>
<calcChain xmlns="http://schemas.openxmlformats.org/spreadsheetml/2006/main">
  <c r="E93" i="4"/>
  <c r="E79"/>
  <c r="E59"/>
  <c r="F14"/>
  <c r="E15"/>
  <c r="E14" s="1"/>
  <c r="F107" l="1"/>
  <c r="H140"/>
  <c r="F140"/>
  <c r="E140"/>
  <c r="H139"/>
  <c r="H137"/>
  <c r="F137"/>
  <c r="E137"/>
  <c r="H135"/>
  <c r="F135"/>
  <c r="E135"/>
  <c r="F133"/>
  <c r="E133"/>
  <c r="H133" s="1"/>
  <c r="D133"/>
  <c r="C133"/>
  <c r="H132"/>
  <c r="G132"/>
  <c r="H131"/>
  <c r="G131"/>
  <c r="H130"/>
  <c r="G130"/>
  <c r="F129"/>
  <c r="E129"/>
  <c r="G129" s="1"/>
  <c r="D129"/>
  <c r="C129"/>
  <c r="H128"/>
  <c r="G128"/>
  <c r="F127"/>
  <c r="E127"/>
  <c r="G127" s="1"/>
  <c r="D127"/>
  <c r="C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H112"/>
  <c r="G112"/>
  <c r="H111"/>
  <c r="G111"/>
  <c r="H110"/>
  <c r="G110"/>
  <c r="H109"/>
  <c r="G109"/>
  <c r="H108"/>
  <c r="G108"/>
  <c r="E107"/>
  <c r="G107" s="1"/>
  <c r="D107"/>
  <c r="D106" s="1"/>
  <c r="C107"/>
  <c r="C106"/>
  <c r="H105"/>
  <c r="H104"/>
  <c r="H103"/>
  <c r="G103"/>
  <c r="H102"/>
  <c r="G102"/>
  <c r="F101"/>
  <c r="E101"/>
  <c r="E96" s="1"/>
  <c r="D101"/>
  <c r="C101"/>
  <c r="H100"/>
  <c r="G100"/>
  <c r="H99"/>
  <c r="G99"/>
  <c r="H98"/>
  <c r="H97"/>
  <c r="F96"/>
  <c r="D96"/>
  <c r="C96"/>
  <c r="H95"/>
  <c r="G95"/>
  <c r="H94"/>
  <c r="G94"/>
  <c r="F93"/>
  <c r="G93"/>
  <c r="D93"/>
  <c r="C93"/>
  <c r="C92"/>
  <c r="C91" s="1"/>
  <c r="H90"/>
  <c r="H89"/>
  <c r="F88"/>
  <c r="E88"/>
  <c r="G88" s="1"/>
  <c r="D88"/>
  <c r="H88" s="1"/>
  <c r="C88"/>
  <c r="F86"/>
  <c r="E86"/>
  <c r="D86"/>
  <c r="H86" s="1"/>
  <c r="C86"/>
  <c r="H85"/>
  <c r="G85"/>
  <c r="H84"/>
  <c r="G84"/>
  <c r="F83"/>
  <c r="E83"/>
  <c r="G83" s="1"/>
  <c r="D83"/>
  <c r="H83" s="1"/>
  <c r="C83"/>
  <c r="F81"/>
  <c r="E81"/>
  <c r="D81"/>
  <c r="H81" s="1"/>
  <c r="C81"/>
  <c r="F79"/>
  <c r="G79"/>
  <c r="D79"/>
  <c r="H79" s="1"/>
  <c r="C79"/>
  <c r="F77"/>
  <c r="E77"/>
  <c r="D77"/>
  <c r="H77" s="1"/>
  <c r="C77"/>
  <c r="F75"/>
  <c r="E75"/>
  <c r="G75" s="1"/>
  <c r="D75"/>
  <c r="H75" s="1"/>
  <c r="C75"/>
  <c r="F73"/>
  <c r="E73"/>
  <c r="G73" s="1"/>
  <c r="D73"/>
  <c r="H73" s="1"/>
  <c r="C73"/>
  <c r="F71"/>
  <c r="E71"/>
  <c r="G71" s="1"/>
  <c r="D71"/>
  <c r="H71" s="1"/>
  <c r="C71"/>
  <c r="F69"/>
  <c r="E69"/>
  <c r="D69"/>
  <c r="H69" s="1"/>
  <c r="C69"/>
  <c r="F67"/>
  <c r="E67"/>
  <c r="G67" s="1"/>
  <c r="D67"/>
  <c r="H67" s="1"/>
  <c r="C67"/>
  <c r="F65"/>
  <c r="E65"/>
  <c r="G65" s="1"/>
  <c r="D65"/>
  <c r="H65" s="1"/>
  <c r="C65"/>
  <c r="F63"/>
  <c r="E63"/>
  <c r="G63" s="1"/>
  <c r="D63"/>
  <c r="H63" s="1"/>
  <c r="C63"/>
  <c r="F61"/>
  <c r="E61"/>
  <c r="E58" s="1"/>
  <c r="G58" s="1"/>
  <c r="D61"/>
  <c r="H61" s="1"/>
  <c r="C61"/>
  <c r="F59"/>
  <c r="G59"/>
  <c r="D59"/>
  <c r="D58" s="1"/>
  <c r="C59"/>
  <c r="C58"/>
  <c r="H57"/>
  <c r="G57"/>
  <c r="F56"/>
  <c r="F55" s="1"/>
  <c r="E56"/>
  <c r="G56" s="1"/>
  <c r="D56"/>
  <c r="H56" s="1"/>
  <c r="C56"/>
  <c r="E55"/>
  <c r="G55" s="1"/>
  <c r="D55"/>
  <c r="H55" s="1"/>
  <c r="C55"/>
  <c r="H54"/>
  <c r="G54"/>
  <c r="F53"/>
  <c r="E53"/>
  <c r="G53" s="1"/>
  <c r="D53"/>
  <c r="D52" s="1"/>
  <c r="H52" s="1"/>
  <c r="C53"/>
  <c r="F52"/>
  <c r="E52"/>
  <c r="C52"/>
  <c r="H51"/>
  <c r="G51"/>
  <c r="H50"/>
  <c r="G50"/>
  <c r="H49"/>
  <c r="G49"/>
  <c r="F48"/>
  <c r="F47" s="1"/>
  <c r="E48"/>
  <c r="H48" s="1"/>
  <c r="D48"/>
  <c r="C48"/>
  <c r="D47"/>
  <c r="C47"/>
  <c r="H45"/>
  <c r="G45"/>
  <c r="F44"/>
  <c r="E44"/>
  <c r="G44" s="1"/>
  <c r="D44"/>
  <c r="H44" s="1"/>
  <c r="C44"/>
  <c r="H43"/>
  <c r="G43"/>
  <c r="H42"/>
  <c r="G42"/>
  <c r="F41"/>
  <c r="F34" s="1"/>
  <c r="H41"/>
  <c r="D41"/>
  <c r="C41"/>
  <c r="H40"/>
  <c r="G40"/>
  <c r="F39"/>
  <c r="E39"/>
  <c r="H39" s="1"/>
  <c r="D39"/>
  <c r="C39"/>
  <c r="H38"/>
  <c r="G38"/>
  <c r="F37"/>
  <c r="E37"/>
  <c r="H37" s="1"/>
  <c r="D37"/>
  <c r="C37"/>
  <c r="D36"/>
  <c r="D34" s="1"/>
  <c r="C36"/>
  <c r="C34" s="1"/>
  <c r="H33"/>
  <c r="F32"/>
  <c r="E32"/>
  <c r="G32" s="1"/>
  <c r="D32"/>
  <c r="C32"/>
  <c r="H31"/>
  <c r="G31"/>
  <c r="F30"/>
  <c r="F29" s="1"/>
  <c r="E30"/>
  <c r="G30" s="1"/>
  <c r="D30"/>
  <c r="C30"/>
  <c r="D29"/>
  <c r="C29"/>
  <c r="H28"/>
  <c r="G28"/>
  <c r="H27"/>
  <c r="G27"/>
  <c r="H25"/>
  <c r="G25"/>
  <c r="H24"/>
  <c r="G24"/>
  <c r="H23"/>
  <c r="G23"/>
  <c r="H22"/>
  <c r="G22"/>
  <c r="F21"/>
  <c r="F20" s="1"/>
  <c r="E21"/>
  <c r="D21"/>
  <c r="C21"/>
  <c r="D20"/>
  <c r="C20"/>
  <c r="H19"/>
  <c r="G19"/>
  <c r="H18"/>
  <c r="G18"/>
  <c r="H17"/>
  <c r="G17"/>
  <c r="H16"/>
  <c r="G16"/>
  <c r="F15"/>
  <c r="G15"/>
  <c r="D15"/>
  <c r="C15"/>
  <c r="D14"/>
  <c r="C14"/>
  <c r="H13"/>
  <c r="G13"/>
  <c r="H12"/>
  <c r="G12"/>
  <c r="H11"/>
  <c r="G11"/>
  <c r="F10"/>
  <c r="F9" s="1"/>
  <c r="E10"/>
  <c r="H10" s="1"/>
  <c r="D10"/>
  <c r="C10"/>
  <c r="C9" s="1"/>
  <c r="C8" s="1"/>
  <c r="D9"/>
  <c r="H101" l="1"/>
  <c r="H96"/>
  <c r="H58"/>
  <c r="E47"/>
  <c r="G47" s="1"/>
  <c r="E36"/>
  <c r="H36" s="1"/>
  <c r="G21"/>
  <c r="E20"/>
  <c r="G10"/>
  <c r="E9"/>
  <c r="G9" s="1"/>
  <c r="F106"/>
  <c r="F92"/>
  <c r="F91" s="1"/>
  <c r="F58"/>
  <c r="F8" s="1"/>
  <c r="F36"/>
  <c r="C142"/>
  <c r="G52"/>
  <c r="D92"/>
  <c r="D91" s="1"/>
  <c r="H59"/>
  <c r="H15"/>
  <c r="H21"/>
  <c r="H30"/>
  <c r="H32"/>
  <c r="E106"/>
  <c r="E92" s="1"/>
  <c r="H127"/>
  <c r="H129"/>
  <c r="H53"/>
  <c r="H93"/>
  <c r="H107"/>
  <c r="D8"/>
  <c r="D142" s="1"/>
  <c r="G37"/>
  <c r="G39"/>
  <c r="G41"/>
  <c r="G48"/>
  <c r="G61"/>
  <c r="G69"/>
  <c r="G77"/>
  <c r="G81"/>
  <c r="G86"/>
  <c r="G96"/>
  <c r="G101"/>
  <c r="E29"/>
  <c r="F20" i="3"/>
  <c r="H47" i="4" l="1"/>
  <c r="G36"/>
  <c r="E34"/>
  <c r="H9"/>
  <c r="F142"/>
  <c r="G20"/>
  <c r="H20"/>
  <c r="G29"/>
  <c r="H29"/>
  <c r="H92"/>
  <c r="G92"/>
  <c r="E91"/>
  <c r="G14"/>
  <c r="H14"/>
  <c r="E8"/>
  <c r="H106"/>
  <c r="G106"/>
  <c r="H140" i="3"/>
  <c r="F140"/>
  <c r="E140"/>
  <c r="H139"/>
  <c r="H137"/>
  <c r="F137"/>
  <c r="E137"/>
  <c r="H135"/>
  <c r="F135"/>
  <c r="E135"/>
  <c r="F133"/>
  <c r="E133"/>
  <c r="H133" s="1"/>
  <c r="D133"/>
  <c r="C133"/>
  <c r="H132"/>
  <c r="G132"/>
  <c r="H131"/>
  <c r="G131"/>
  <c r="H130"/>
  <c r="G130"/>
  <c r="F129"/>
  <c r="E129"/>
  <c r="G129" s="1"/>
  <c r="D129"/>
  <c r="C129"/>
  <c r="H128"/>
  <c r="G128"/>
  <c r="F127"/>
  <c r="F106" s="1"/>
  <c r="E127"/>
  <c r="G127" s="1"/>
  <c r="D127"/>
  <c r="C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H112"/>
  <c r="G112"/>
  <c r="H111"/>
  <c r="G111"/>
  <c r="H110"/>
  <c r="G110"/>
  <c r="H109"/>
  <c r="G109"/>
  <c r="H108"/>
  <c r="G108"/>
  <c r="F107"/>
  <c r="E107"/>
  <c r="G107" s="1"/>
  <c r="D107"/>
  <c r="D106" s="1"/>
  <c r="C107"/>
  <c r="C106"/>
  <c r="H105"/>
  <c r="H104"/>
  <c r="H103"/>
  <c r="G103"/>
  <c r="H102"/>
  <c r="G102"/>
  <c r="F101"/>
  <c r="F96" s="1"/>
  <c r="E101"/>
  <c r="E96" s="1"/>
  <c r="D101"/>
  <c r="C101"/>
  <c r="H100"/>
  <c r="G100"/>
  <c r="H99"/>
  <c r="G99"/>
  <c r="H98"/>
  <c r="H97"/>
  <c r="D96"/>
  <c r="C96"/>
  <c r="H95"/>
  <c r="G95"/>
  <c r="H94"/>
  <c r="G94"/>
  <c r="F93"/>
  <c r="E93"/>
  <c r="G93" s="1"/>
  <c r="D93"/>
  <c r="C93"/>
  <c r="C92"/>
  <c r="C91" s="1"/>
  <c r="H90"/>
  <c r="H89"/>
  <c r="F88"/>
  <c r="E88"/>
  <c r="G88" s="1"/>
  <c r="D88"/>
  <c r="C88"/>
  <c r="F86"/>
  <c r="E86"/>
  <c r="D86"/>
  <c r="C86"/>
  <c r="H85"/>
  <c r="G85"/>
  <c r="H84"/>
  <c r="G84"/>
  <c r="F83"/>
  <c r="E83"/>
  <c r="G83" s="1"/>
  <c r="D83"/>
  <c r="H83" s="1"/>
  <c r="C83"/>
  <c r="F81"/>
  <c r="E81"/>
  <c r="D81"/>
  <c r="H81" s="1"/>
  <c r="C81"/>
  <c r="F79"/>
  <c r="E79"/>
  <c r="G79" s="1"/>
  <c r="D79"/>
  <c r="C79"/>
  <c r="F77"/>
  <c r="E77"/>
  <c r="D77"/>
  <c r="C77"/>
  <c r="F75"/>
  <c r="E75"/>
  <c r="G75" s="1"/>
  <c r="D75"/>
  <c r="H75" s="1"/>
  <c r="C75"/>
  <c r="F73"/>
  <c r="E73"/>
  <c r="D73"/>
  <c r="C73"/>
  <c r="F71"/>
  <c r="E71"/>
  <c r="G71" s="1"/>
  <c r="D71"/>
  <c r="H71" s="1"/>
  <c r="C71"/>
  <c r="F69"/>
  <c r="E69"/>
  <c r="D69"/>
  <c r="H69" s="1"/>
  <c r="C69"/>
  <c r="F67"/>
  <c r="E67"/>
  <c r="G67" s="1"/>
  <c r="D67"/>
  <c r="C67"/>
  <c r="F65"/>
  <c r="E65"/>
  <c r="D65"/>
  <c r="H65" s="1"/>
  <c r="C65"/>
  <c r="F63"/>
  <c r="E63"/>
  <c r="G63" s="1"/>
  <c r="D63"/>
  <c r="H63" s="1"/>
  <c r="C63"/>
  <c r="F61"/>
  <c r="E61"/>
  <c r="D61"/>
  <c r="C61"/>
  <c r="F59"/>
  <c r="E59"/>
  <c r="G59" s="1"/>
  <c r="D59"/>
  <c r="D58" s="1"/>
  <c r="C59"/>
  <c r="C58"/>
  <c r="H57"/>
  <c r="G57"/>
  <c r="G56"/>
  <c r="F56"/>
  <c r="F55" s="1"/>
  <c r="E56"/>
  <c r="E55" s="1"/>
  <c r="D56"/>
  <c r="H56" s="1"/>
  <c r="C56"/>
  <c r="C55" s="1"/>
  <c r="H54"/>
  <c r="G54"/>
  <c r="F53"/>
  <c r="E53"/>
  <c r="D53"/>
  <c r="D52" s="1"/>
  <c r="C53"/>
  <c r="F52"/>
  <c r="C52"/>
  <c r="H51"/>
  <c r="G51"/>
  <c r="H50"/>
  <c r="G50"/>
  <c r="H49"/>
  <c r="G49"/>
  <c r="G48"/>
  <c r="F48"/>
  <c r="F47" s="1"/>
  <c r="E48"/>
  <c r="E47" s="1"/>
  <c r="G47" s="1"/>
  <c r="D48"/>
  <c r="H48" s="1"/>
  <c r="C48"/>
  <c r="C47" s="1"/>
  <c r="D47"/>
  <c r="H45"/>
  <c r="G45"/>
  <c r="F44"/>
  <c r="E44"/>
  <c r="G44" s="1"/>
  <c r="D44"/>
  <c r="H44" s="1"/>
  <c r="C44"/>
  <c r="H43"/>
  <c r="G43"/>
  <c r="H42"/>
  <c r="G42"/>
  <c r="F41"/>
  <c r="F34" s="1"/>
  <c r="E41"/>
  <c r="G41" s="1"/>
  <c r="D41"/>
  <c r="C41"/>
  <c r="H40"/>
  <c r="G40"/>
  <c r="G39"/>
  <c r="F39"/>
  <c r="E39"/>
  <c r="D39"/>
  <c r="H39" s="1"/>
  <c r="C39"/>
  <c r="H38"/>
  <c r="G38"/>
  <c r="F37"/>
  <c r="E37"/>
  <c r="D37"/>
  <c r="H37" s="1"/>
  <c r="C37"/>
  <c r="C36" s="1"/>
  <c r="C34" s="1"/>
  <c r="H33"/>
  <c r="F32"/>
  <c r="E32"/>
  <c r="G32" s="1"/>
  <c r="D32"/>
  <c r="C32"/>
  <c r="H31"/>
  <c r="G31"/>
  <c r="F30"/>
  <c r="F29" s="1"/>
  <c r="E30"/>
  <c r="G30" s="1"/>
  <c r="D30"/>
  <c r="C30"/>
  <c r="D29"/>
  <c r="C29"/>
  <c r="H28"/>
  <c r="G28"/>
  <c r="H27"/>
  <c r="G27"/>
  <c r="H25"/>
  <c r="G25"/>
  <c r="H24"/>
  <c r="G24"/>
  <c r="H23"/>
  <c r="G23"/>
  <c r="H22"/>
  <c r="G22"/>
  <c r="F21"/>
  <c r="E21"/>
  <c r="G21" s="1"/>
  <c r="D21"/>
  <c r="C21"/>
  <c r="D20"/>
  <c r="C20"/>
  <c r="H19"/>
  <c r="G19"/>
  <c r="H18"/>
  <c r="G18"/>
  <c r="H17"/>
  <c r="G17"/>
  <c r="H16"/>
  <c r="G16"/>
  <c r="F15"/>
  <c r="F14" s="1"/>
  <c r="E15"/>
  <c r="G15" s="1"/>
  <c r="D15"/>
  <c r="C15"/>
  <c r="D14"/>
  <c r="C14"/>
  <c r="H13"/>
  <c r="G13"/>
  <c r="H12"/>
  <c r="G12"/>
  <c r="H11"/>
  <c r="G11"/>
  <c r="F10"/>
  <c r="F9" s="1"/>
  <c r="E10"/>
  <c r="G10" s="1"/>
  <c r="D10"/>
  <c r="C10"/>
  <c r="C9" s="1"/>
  <c r="E9"/>
  <c r="H34" i="4" l="1"/>
  <c r="G34"/>
  <c r="H91"/>
  <c r="E142"/>
  <c r="G91"/>
  <c r="H8"/>
  <c r="G8"/>
  <c r="F92" i="3"/>
  <c r="F91" s="1"/>
  <c r="F58"/>
  <c r="F8" s="1"/>
  <c r="F36"/>
  <c r="H101"/>
  <c r="H96"/>
  <c r="H88"/>
  <c r="H86"/>
  <c r="H79"/>
  <c r="H77"/>
  <c r="H73"/>
  <c r="H67"/>
  <c r="H61"/>
  <c r="H47"/>
  <c r="E36"/>
  <c r="E34" s="1"/>
  <c r="H41"/>
  <c r="H10"/>
  <c r="D55"/>
  <c r="H55" s="1"/>
  <c r="G55"/>
  <c r="G53"/>
  <c r="D36"/>
  <c r="D34" s="1"/>
  <c r="G37"/>
  <c r="D92"/>
  <c r="D91" s="1"/>
  <c r="G9"/>
  <c r="C8"/>
  <c r="C142" s="1"/>
  <c r="D9"/>
  <c r="H9"/>
  <c r="H15"/>
  <c r="H21"/>
  <c r="H30"/>
  <c r="H32"/>
  <c r="E52"/>
  <c r="E58"/>
  <c r="E106"/>
  <c r="H127"/>
  <c r="H129"/>
  <c r="H53"/>
  <c r="H59"/>
  <c r="H93"/>
  <c r="H107"/>
  <c r="G61"/>
  <c r="G65"/>
  <c r="G69"/>
  <c r="G73"/>
  <c r="G77"/>
  <c r="G81"/>
  <c r="G86"/>
  <c r="G96"/>
  <c r="G101"/>
  <c r="E14"/>
  <c r="E20"/>
  <c r="E29"/>
  <c r="F21" i="2"/>
  <c r="F20"/>
  <c r="D32"/>
  <c r="E32"/>
  <c r="F32"/>
  <c r="C32"/>
  <c r="H142" i="4" l="1"/>
  <c r="G142"/>
  <c r="F142" i="3"/>
  <c r="E8"/>
  <c r="G36"/>
  <c r="H36"/>
  <c r="D8"/>
  <c r="D142" s="1"/>
  <c r="H106"/>
  <c r="G106"/>
  <c r="H52"/>
  <c r="G52"/>
  <c r="H29"/>
  <c r="G29"/>
  <c r="H34"/>
  <c r="G34"/>
  <c r="G20"/>
  <c r="H20"/>
  <c r="E92"/>
  <c r="G14"/>
  <c r="H14"/>
  <c r="H58"/>
  <c r="G58"/>
  <c r="C133" i="2"/>
  <c r="C129"/>
  <c r="C127"/>
  <c r="C106" s="1"/>
  <c r="C107"/>
  <c r="C101"/>
  <c r="C96" s="1"/>
  <c r="C93"/>
  <c r="C88"/>
  <c r="C86"/>
  <c r="C83"/>
  <c r="C81"/>
  <c r="C79"/>
  <c r="C77"/>
  <c r="C75"/>
  <c r="C73"/>
  <c r="C71"/>
  <c r="C69"/>
  <c r="C67"/>
  <c r="C65"/>
  <c r="C63"/>
  <c r="C61"/>
  <c r="C59"/>
  <c r="C58"/>
  <c r="C56"/>
  <c r="C55"/>
  <c r="C53"/>
  <c r="C52"/>
  <c r="C48"/>
  <c r="C47"/>
  <c r="C44"/>
  <c r="C41"/>
  <c r="C36" s="1"/>
  <c r="C34" s="1"/>
  <c r="C39"/>
  <c r="C37"/>
  <c r="C30"/>
  <c r="C29" s="1"/>
  <c r="C21"/>
  <c r="C20" s="1"/>
  <c r="C15"/>
  <c r="C14"/>
  <c r="C10"/>
  <c r="C9" s="1"/>
  <c r="G8" i="3" l="1"/>
  <c r="H8"/>
  <c r="H92"/>
  <c r="G92"/>
  <c r="E91"/>
  <c r="C92" i="2"/>
  <c r="C91" s="1"/>
  <c r="C8"/>
  <c r="C142" s="1"/>
  <c r="H95"/>
  <c r="G95"/>
  <c r="E93"/>
  <c r="F93"/>
  <c r="D93"/>
  <c r="F140"/>
  <c r="E140"/>
  <c r="H140" s="1"/>
  <c r="H139"/>
  <c r="F137"/>
  <c r="E137"/>
  <c r="H137" s="1"/>
  <c r="H135"/>
  <c r="F135"/>
  <c r="E135"/>
  <c r="F133"/>
  <c r="E133"/>
  <c r="H133" s="1"/>
  <c r="D133"/>
  <c r="H132"/>
  <c r="G132"/>
  <c r="H131"/>
  <c r="G131"/>
  <c r="H130"/>
  <c r="G130"/>
  <c r="F129"/>
  <c r="D129"/>
  <c r="H128"/>
  <c r="G128"/>
  <c r="F127"/>
  <c r="E127"/>
  <c r="D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H112"/>
  <c r="G112"/>
  <c r="H111"/>
  <c r="G111"/>
  <c r="H110"/>
  <c r="G110"/>
  <c r="H109"/>
  <c r="G109"/>
  <c r="H108"/>
  <c r="G108"/>
  <c r="F107"/>
  <c r="F106" s="1"/>
  <c r="E107"/>
  <c r="D107"/>
  <c r="H107" s="1"/>
  <c r="H105"/>
  <c r="H104"/>
  <c r="H103"/>
  <c r="G103"/>
  <c r="H102"/>
  <c r="G102"/>
  <c r="F101"/>
  <c r="F96" s="1"/>
  <c r="E101"/>
  <c r="D101"/>
  <c r="H100"/>
  <c r="G100"/>
  <c r="H99"/>
  <c r="G99"/>
  <c r="H98"/>
  <c r="H97"/>
  <c r="D96"/>
  <c r="H94"/>
  <c r="G94"/>
  <c r="H90"/>
  <c r="H89"/>
  <c r="F88"/>
  <c r="E88"/>
  <c r="D88"/>
  <c r="G86"/>
  <c r="F86"/>
  <c r="E86"/>
  <c r="D86"/>
  <c r="H86" s="1"/>
  <c r="H85"/>
  <c r="G85"/>
  <c r="H84"/>
  <c r="G84"/>
  <c r="F83"/>
  <c r="E83"/>
  <c r="D83"/>
  <c r="F81"/>
  <c r="E81"/>
  <c r="G81" s="1"/>
  <c r="D81"/>
  <c r="F79"/>
  <c r="E79"/>
  <c r="D79"/>
  <c r="H79" s="1"/>
  <c r="F77"/>
  <c r="E77"/>
  <c r="D77"/>
  <c r="F75"/>
  <c r="E75"/>
  <c r="D75"/>
  <c r="F73"/>
  <c r="E73"/>
  <c r="G73" s="1"/>
  <c r="D73"/>
  <c r="F71"/>
  <c r="E71"/>
  <c r="D71"/>
  <c r="F69"/>
  <c r="E69"/>
  <c r="D69"/>
  <c r="H69" s="1"/>
  <c r="G67"/>
  <c r="F67"/>
  <c r="E67"/>
  <c r="D67"/>
  <c r="F65"/>
  <c r="E65"/>
  <c r="D65"/>
  <c r="H65" s="1"/>
  <c r="F63"/>
  <c r="E63"/>
  <c r="H63" s="1"/>
  <c r="D63"/>
  <c r="F61"/>
  <c r="E61"/>
  <c r="D61"/>
  <c r="H61" s="1"/>
  <c r="F59"/>
  <c r="E59"/>
  <c r="D59"/>
  <c r="D58"/>
  <c r="H57"/>
  <c r="G57"/>
  <c r="F56"/>
  <c r="F55" s="1"/>
  <c r="E56"/>
  <c r="G56" s="1"/>
  <c r="D56"/>
  <c r="H54"/>
  <c r="G54"/>
  <c r="F53"/>
  <c r="F52" s="1"/>
  <c r="E53"/>
  <c r="D53"/>
  <c r="D52"/>
  <c r="H51"/>
  <c r="G51"/>
  <c r="H50"/>
  <c r="G50"/>
  <c r="H49"/>
  <c r="G49"/>
  <c r="F48"/>
  <c r="F47" s="1"/>
  <c r="E48"/>
  <c r="G48" s="1"/>
  <c r="D48"/>
  <c r="H45"/>
  <c r="G45"/>
  <c r="F44"/>
  <c r="E44"/>
  <c r="D44"/>
  <c r="H43"/>
  <c r="G43"/>
  <c r="H42"/>
  <c r="G42"/>
  <c r="F41"/>
  <c r="E41"/>
  <c r="G41" s="1"/>
  <c r="D41"/>
  <c r="H41" s="1"/>
  <c r="H40"/>
  <c r="G40"/>
  <c r="G39"/>
  <c r="F39"/>
  <c r="E39"/>
  <c r="D39"/>
  <c r="H39" s="1"/>
  <c r="H38"/>
  <c r="G38"/>
  <c r="F37"/>
  <c r="E37"/>
  <c r="G37" s="1"/>
  <c r="D37"/>
  <c r="H33"/>
  <c r="H32"/>
  <c r="H31"/>
  <c r="G31"/>
  <c r="F30"/>
  <c r="E30"/>
  <c r="D30"/>
  <c r="D29" s="1"/>
  <c r="H28"/>
  <c r="G28"/>
  <c r="H27"/>
  <c r="G27"/>
  <c r="H25"/>
  <c r="G25"/>
  <c r="H24"/>
  <c r="G24"/>
  <c r="H23"/>
  <c r="G23"/>
  <c r="H22"/>
  <c r="G22"/>
  <c r="E21"/>
  <c r="D21"/>
  <c r="D20" s="1"/>
  <c r="H19"/>
  <c r="G19"/>
  <c r="H18"/>
  <c r="G18"/>
  <c r="H17"/>
  <c r="G17"/>
  <c r="H16"/>
  <c r="G16"/>
  <c r="F15"/>
  <c r="F14" s="1"/>
  <c r="E15"/>
  <c r="G15" s="1"/>
  <c r="D15"/>
  <c r="D14" s="1"/>
  <c r="H13"/>
  <c r="G13"/>
  <c r="H12"/>
  <c r="G12"/>
  <c r="H11"/>
  <c r="G11"/>
  <c r="F10"/>
  <c r="F9" s="1"/>
  <c r="E10"/>
  <c r="D10"/>
  <c r="D9"/>
  <c r="H91" i="3" l="1"/>
  <c r="E142"/>
  <c r="G91"/>
  <c r="F36" i="2"/>
  <c r="E36"/>
  <c r="G10"/>
  <c r="G21"/>
  <c r="F29"/>
  <c r="G32"/>
  <c r="F58"/>
  <c r="G65"/>
  <c r="G75"/>
  <c r="G83"/>
  <c r="G127"/>
  <c r="E47"/>
  <c r="H47" s="1"/>
  <c r="G61"/>
  <c r="H71"/>
  <c r="G79"/>
  <c r="G101"/>
  <c r="F92"/>
  <c r="F91" s="1"/>
  <c r="G44"/>
  <c r="G30"/>
  <c r="F34"/>
  <c r="G53"/>
  <c r="E55"/>
  <c r="H59"/>
  <c r="H67"/>
  <c r="G69"/>
  <c r="G77"/>
  <c r="G88"/>
  <c r="G93"/>
  <c r="H81"/>
  <c r="H75"/>
  <c r="G71"/>
  <c r="G63"/>
  <c r="G59"/>
  <c r="H48"/>
  <c r="H37"/>
  <c r="E9"/>
  <c r="G9" s="1"/>
  <c r="H10"/>
  <c r="E106"/>
  <c r="H127"/>
  <c r="G107"/>
  <c r="E96"/>
  <c r="G96" s="1"/>
  <c r="H56"/>
  <c r="H15"/>
  <c r="H21"/>
  <c r="E14"/>
  <c r="E20"/>
  <c r="E29"/>
  <c r="D36"/>
  <c r="D34" s="1"/>
  <c r="H44"/>
  <c r="D47"/>
  <c r="G47" s="1"/>
  <c r="H53"/>
  <c r="D55"/>
  <c r="G55" s="1"/>
  <c r="H73"/>
  <c r="H77"/>
  <c r="H83"/>
  <c r="H88"/>
  <c r="H93"/>
  <c r="H96"/>
  <c r="H101"/>
  <c r="D106"/>
  <c r="D92" s="1"/>
  <c r="D91" s="1"/>
  <c r="H9"/>
  <c r="E58"/>
  <c r="E129"/>
  <c r="H30"/>
  <c r="E34"/>
  <c r="E52"/>
  <c r="E92"/>
  <c r="G91" i="1"/>
  <c r="E61"/>
  <c r="F61"/>
  <c r="D61"/>
  <c r="H142" i="3" l="1"/>
  <c r="G142"/>
  <c r="F8" i="2"/>
  <c r="F142" s="1"/>
  <c r="D8"/>
  <c r="D142" s="1"/>
  <c r="H106"/>
  <c r="E8"/>
  <c r="H92"/>
  <c r="G92"/>
  <c r="E91"/>
  <c r="H129"/>
  <c r="G129"/>
  <c r="H55"/>
  <c r="H29"/>
  <c r="G29"/>
  <c r="G106"/>
  <c r="H52"/>
  <c r="G52"/>
  <c r="G58"/>
  <c r="H58"/>
  <c r="H20"/>
  <c r="G20"/>
  <c r="H34"/>
  <c r="G34"/>
  <c r="H36"/>
  <c r="H14"/>
  <c r="G14"/>
  <c r="G36"/>
  <c r="E76" i="1"/>
  <c r="F76"/>
  <c r="D76"/>
  <c r="H8" i="2" l="1"/>
  <c r="G8"/>
  <c r="G91"/>
  <c r="E142"/>
  <c r="H91"/>
  <c r="G76" i="1"/>
  <c r="H76"/>
  <c r="E32"/>
  <c r="D32"/>
  <c r="F32"/>
  <c r="F109"/>
  <c r="H114"/>
  <c r="G114"/>
  <c r="F142"/>
  <c r="F137"/>
  <c r="F135"/>
  <c r="G87"/>
  <c r="H87"/>
  <c r="H88"/>
  <c r="F89"/>
  <c r="F84"/>
  <c r="F82"/>
  <c r="E96"/>
  <c r="F96"/>
  <c r="D96"/>
  <c r="E51"/>
  <c r="F51"/>
  <c r="D51"/>
  <c r="H60"/>
  <c r="E59"/>
  <c r="E58" s="1"/>
  <c r="F59"/>
  <c r="F58" s="1"/>
  <c r="D59"/>
  <c r="D58" s="1"/>
  <c r="E103"/>
  <c r="E98" s="1"/>
  <c r="F103"/>
  <c r="F98" s="1"/>
  <c r="D103"/>
  <c r="D98" s="1"/>
  <c r="H142" i="2" l="1"/>
  <c r="G142"/>
  <c r="H59" i="1"/>
  <c r="G59"/>
  <c r="H99" l="1"/>
  <c r="F80"/>
  <c r="E80"/>
  <c r="E64"/>
  <c r="E62"/>
  <c r="D62"/>
  <c r="D64"/>
  <c r="D80"/>
  <c r="G64" l="1"/>
  <c r="H80"/>
  <c r="G11"/>
  <c r="E142" l="1"/>
  <c r="H142" s="1"/>
  <c r="H141"/>
  <c r="F139"/>
  <c r="E139"/>
  <c r="H139" s="1"/>
  <c r="E137"/>
  <c r="H137" s="1"/>
  <c r="E135"/>
  <c r="H135" s="1"/>
  <c r="D135"/>
  <c r="D131" s="1"/>
  <c r="H134"/>
  <c r="G134"/>
  <c r="H133"/>
  <c r="G133"/>
  <c r="H132"/>
  <c r="G132"/>
  <c r="F131"/>
  <c r="C131"/>
  <c r="H130"/>
  <c r="G130"/>
  <c r="F129"/>
  <c r="E129"/>
  <c r="D129"/>
  <c r="C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8"/>
  <c r="G118"/>
  <c r="H119"/>
  <c r="G119"/>
  <c r="H115"/>
  <c r="H117"/>
  <c r="G117"/>
  <c r="H116"/>
  <c r="G116"/>
  <c r="H113"/>
  <c r="G113"/>
  <c r="H112"/>
  <c r="G112"/>
  <c r="H111"/>
  <c r="G111"/>
  <c r="H110"/>
  <c r="G110"/>
  <c r="E109"/>
  <c r="D109"/>
  <c r="C109"/>
  <c r="H107"/>
  <c r="H106"/>
  <c r="H105"/>
  <c r="G105"/>
  <c r="H104"/>
  <c r="G104"/>
  <c r="C103"/>
  <c r="C98" s="1"/>
  <c r="H102"/>
  <c r="G102"/>
  <c r="H101"/>
  <c r="G101"/>
  <c r="H100"/>
  <c r="H97"/>
  <c r="G97"/>
  <c r="C96"/>
  <c r="H93"/>
  <c r="H92"/>
  <c r="F91"/>
  <c r="E91"/>
  <c r="D91"/>
  <c r="C91"/>
  <c r="E89"/>
  <c r="D89"/>
  <c r="C89"/>
  <c r="G88"/>
  <c r="F86"/>
  <c r="E86"/>
  <c r="D86"/>
  <c r="C86"/>
  <c r="E84"/>
  <c r="D84"/>
  <c r="E82"/>
  <c r="D82"/>
  <c r="G80"/>
  <c r="C80"/>
  <c r="F78"/>
  <c r="E78"/>
  <c r="D78"/>
  <c r="C78"/>
  <c r="F74"/>
  <c r="E74"/>
  <c r="D74"/>
  <c r="C74"/>
  <c r="F72"/>
  <c r="E72"/>
  <c r="D72"/>
  <c r="C72"/>
  <c r="F70"/>
  <c r="E70"/>
  <c r="D70"/>
  <c r="C70"/>
  <c r="F68"/>
  <c r="E68"/>
  <c r="D68"/>
  <c r="C68"/>
  <c r="F66"/>
  <c r="E66"/>
  <c r="D66"/>
  <c r="C66"/>
  <c r="F64"/>
  <c r="C64"/>
  <c r="F62"/>
  <c r="C62"/>
  <c r="G60"/>
  <c r="C58"/>
  <c r="H57"/>
  <c r="G57"/>
  <c r="F56"/>
  <c r="F55" s="1"/>
  <c r="E56"/>
  <c r="E55" s="1"/>
  <c r="D56"/>
  <c r="D55" s="1"/>
  <c r="C56"/>
  <c r="C55" s="1"/>
  <c r="H54"/>
  <c r="G54"/>
  <c r="H53"/>
  <c r="G53"/>
  <c r="H52"/>
  <c r="G52"/>
  <c r="F50"/>
  <c r="E50"/>
  <c r="D50"/>
  <c r="C51"/>
  <c r="C50" s="1"/>
  <c r="H48"/>
  <c r="G48"/>
  <c r="F47"/>
  <c r="E47"/>
  <c r="D47"/>
  <c r="C47"/>
  <c r="H46"/>
  <c r="G46"/>
  <c r="H45"/>
  <c r="G45"/>
  <c r="F44"/>
  <c r="E44"/>
  <c r="D44"/>
  <c r="C44"/>
  <c r="H43"/>
  <c r="G43"/>
  <c r="F42"/>
  <c r="E42"/>
  <c r="D42"/>
  <c r="C42"/>
  <c r="H41"/>
  <c r="G41"/>
  <c r="F40"/>
  <c r="E40"/>
  <c r="D40"/>
  <c r="C40"/>
  <c r="H36"/>
  <c r="H35"/>
  <c r="G35"/>
  <c r="H34"/>
  <c r="G34"/>
  <c r="H33"/>
  <c r="G33"/>
  <c r="C32"/>
  <c r="H31"/>
  <c r="G31"/>
  <c r="F30"/>
  <c r="F29" s="1"/>
  <c r="E30"/>
  <c r="E29" s="1"/>
  <c r="D30"/>
  <c r="D29" s="1"/>
  <c r="C30"/>
  <c r="H28"/>
  <c r="G28"/>
  <c r="H27"/>
  <c r="G27"/>
  <c r="H25"/>
  <c r="G25"/>
  <c r="H24"/>
  <c r="G24"/>
  <c r="H23"/>
  <c r="G23"/>
  <c r="H22"/>
  <c r="G22"/>
  <c r="F21"/>
  <c r="F20" s="1"/>
  <c r="E21"/>
  <c r="E20" s="1"/>
  <c r="D21"/>
  <c r="D20" s="1"/>
  <c r="C21"/>
  <c r="C20" s="1"/>
  <c r="H19"/>
  <c r="G19"/>
  <c r="H18"/>
  <c r="G18"/>
  <c r="H17"/>
  <c r="G17"/>
  <c r="H16"/>
  <c r="G16"/>
  <c r="F15"/>
  <c r="F14" s="1"/>
  <c r="E15"/>
  <c r="D15"/>
  <c r="D14" s="1"/>
  <c r="C15"/>
  <c r="C14" s="1"/>
  <c r="H13"/>
  <c r="G13"/>
  <c r="H12"/>
  <c r="G12"/>
  <c r="H11"/>
  <c r="F10"/>
  <c r="F9" s="1"/>
  <c r="E10"/>
  <c r="E9" s="1"/>
  <c r="D10"/>
  <c r="C10"/>
  <c r="C9" s="1"/>
  <c r="G66" l="1"/>
  <c r="H86"/>
  <c r="G68"/>
  <c r="H72"/>
  <c r="G72"/>
  <c r="G74"/>
  <c r="H74"/>
  <c r="C29"/>
  <c r="H82"/>
  <c r="H70"/>
  <c r="G70"/>
  <c r="G78"/>
  <c r="H78"/>
  <c r="H84"/>
  <c r="H89"/>
  <c r="D108"/>
  <c r="D95" s="1"/>
  <c r="D94" s="1"/>
  <c r="H10"/>
  <c r="H29"/>
  <c r="H66"/>
  <c r="E39"/>
  <c r="E37" s="1"/>
  <c r="H42"/>
  <c r="H50"/>
  <c r="G103"/>
  <c r="G109"/>
  <c r="E131"/>
  <c r="G131" s="1"/>
  <c r="H40"/>
  <c r="F37"/>
  <c r="H44"/>
  <c r="H47"/>
  <c r="H64"/>
  <c r="G86"/>
  <c r="G89"/>
  <c r="H91"/>
  <c r="G58"/>
  <c r="G10"/>
  <c r="G56"/>
  <c r="G129"/>
  <c r="F108"/>
  <c r="F95" s="1"/>
  <c r="F94" s="1"/>
  <c r="G96"/>
  <c r="C108"/>
  <c r="C95" s="1"/>
  <c r="C94" s="1"/>
  <c r="H98"/>
  <c r="G98"/>
  <c r="H68"/>
  <c r="H55"/>
  <c r="H56"/>
  <c r="H109"/>
  <c r="G82"/>
  <c r="F39"/>
  <c r="H58"/>
  <c r="G84"/>
  <c r="H103"/>
  <c r="G62"/>
  <c r="G55"/>
  <c r="G50"/>
  <c r="H51"/>
  <c r="G47"/>
  <c r="D39"/>
  <c r="D37" s="1"/>
  <c r="G32"/>
  <c r="H30"/>
  <c r="G30"/>
  <c r="G21"/>
  <c r="G15"/>
  <c r="D9"/>
  <c r="G9" s="1"/>
  <c r="C61"/>
  <c r="C39"/>
  <c r="C37" s="1"/>
  <c r="G29"/>
  <c r="E14"/>
  <c r="H32"/>
  <c r="H62"/>
  <c r="H96"/>
  <c r="H129"/>
  <c r="H21"/>
  <c r="G40"/>
  <c r="G42"/>
  <c r="G44"/>
  <c r="G51"/>
  <c r="E108"/>
  <c r="E95" s="1"/>
  <c r="H15"/>
  <c r="F8" l="1"/>
  <c r="F144" s="1"/>
  <c r="H131"/>
  <c r="C8"/>
  <c r="C144" s="1"/>
  <c r="E8"/>
  <c r="G39"/>
  <c r="H39"/>
  <c r="D8"/>
  <c r="D144" s="1"/>
  <c r="H9"/>
  <c r="H95"/>
  <c r="G95"/>
  <c r="E94"/>
  <c r="H61"/>
  <c r="G61"/>
  <c r="G108"/>
  <c r="H108"/>
  <c r="H20"/>
  <c r="G20"/>
  <c r="H37"/>
  <c r="G37"/>
  <c r="G14"/>
  <c r="H14"/>
  <c r="H8" l="1"/>
  <c r="G8"/>
  <c r="G94"/>
  <c r="E144"/>
  <c r="H94"/>
  <c r="H144" l="1"/>
  <c r="G144"/>
</calcChain>
</file>

<file path=xl/sharedStrings.xml><?xml version="1.0" encoding="utf-8"?>
<sst xmlns="http://schemas.openxmlformats.org/spreadsheetml/2006/main" count="1144" uniqueCount="286">
  <si>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</si>
  <si>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</si>
  <si>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</si>
  <si>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</si>
  <si>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</si>
  <si>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</t>
  </si>
  <si>
    <t>Откл. от год. плана</t>
  </si>
  <si>
    <t>в %</t>
  </si>
  <si>
    <t>в сумме</t>
  </si>
  <si>
    <t xml:space="preserve"> ДОХОДЫ</t>
  </si>
  <si>
    <t>Налоги на прибыль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</si>
  <si>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</si>
  <si>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</si>
  <si>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</si>
  <si>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</si>
  <si>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</si>
  <si>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</si>
  <si>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</si>
  <si>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</si>
  <si>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</si>
  <si>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</si>
  <si>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</si>
  <si>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системой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</si>
  <si>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</si>
  <si>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</si>
  <si>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</si>
  <si>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Единый налог на вмененный доход для отдельных видов деятельности</t>
  </si>
  <si>
    <t>Единый налог на вмененный доход (истекшие до 1 января 2011г)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</si>
  <si>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</si>
  <si>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</si>
  <si>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</si>
  <si>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</t>
  </si>
  <si>
    <t>Государственная пошлина по делам рассм. в судах общей юрисдикции</t>
  </si>
  <si>
    <t>Государственная пошлина за гос. регистрацию, а также за совершение прочих юр. значимых действий</t>
  </si>
  <si>
    <t>Государственная пошлина на гос. регистрацию прав, 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</si>
  <si>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</si>
  <si>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</si>
  <si>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</si>
  <si>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</si>
  <si>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</si>
  <si>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</si>
  <si>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</si>
  <si>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</si>
  <si>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</si>
  <si>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</si>
  <si>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</si>
  <si>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</si>
  <si>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</si>
  <si>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</si>
  <si>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</si>
  <si>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</si>
  <si>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</si>
  <si>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</si>
  <si>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</si>
  <si>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</si>
  <si>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</si>
  <si>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</si>
  <si>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</si>
  <si>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</si>
  <si>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</si>
  <si>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</si>
  <si>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</si>
  <si>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</si>
  <si>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</si>
  <si>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</si>
  <si>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</si>
  <si>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</si>
  <si>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</si>
  <si>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</si>
  <si>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</si>
  <si>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</si>
  <si>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</si>
  <si>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</si>
  <si>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</si>
  <si>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</si>
  <si>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</si>
  <si>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</si>
  <si>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</si>
  <si>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</si>
  <si>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</si>
  <si>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</si>
  <si>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</si>
  <si>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</si>
  <si>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</si>
  <si>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</si>
  <si>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</si>
  <si>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</si>
  <si>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</si>
  <si>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</si>
  <si>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</si>
  <si>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</si>
  <si>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</si>
  <si>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</si>
  <si>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</si>
  <si>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</si>
  <si>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</si>
  <si>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</si>
  <si>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</si>
  <si>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</si>
  <si>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</si>
  <si>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</si>
  <si>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</si>
  <si>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</si>
  <si>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</si>
  <si>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</si>
  <si>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</si>
  <si>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</si>
  <si>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</si>
  <si>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</si>
  <si>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1 17 00000 00 0000 000</t>
  </si>
  <si>
    <t>Прочие неналоговые доходы</t>
  </si>
  <si>
    <t>1 17 01050 05 0000 180</t>
  </si>
  <si>
    <t xml:space="preserve">Невыясненные поступления, зачисляемые в местные б-ты </t>
  </si>
  <si>
    <t>1 17 05050 05 0000 180</t>
  </si>
  <si>
    <t xml:space="preserve"> 2 00 00000 00 0000 000</t>
  </si>
  <si>
    <t>Безвозмездные перечисления</t>
  </si>
  <si>
    <t xml:space="preserve"> 2 02 00000 00 0000 000</t>
  </si>
  <si>
    <t>Безвозмездные перечисления от других бюджетов</t>
  </si>
  <si>
    <t xml:space="preserve"> 2 02 15000 00 0000 150</t>
  </si>
  <si>
    <t>Дотации от других уровней бюджетной системы</t>
  </si>
  <si>
    <t xml:space="preserve"> 2 02 15001 05 0000 150</t>
  </si>
  <si>
    <t>2 02 02000 00 0000 150</t>
  </si>
  <si>
    <t>Субсидии бюджетам субъектов. РФ и МО (межбюджетные субсидии)</t>
  </si>
  <si>
    <t>2 02 25097 05 0000 150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</si>
  <si>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</si>
  <si>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</si>
  <si>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</si>
  <si>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на реализацию мероприятий по обеспечению жильем молодых семей.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</si>
  <si>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</si>
  <si>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</si>
  <si>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</si>
  <si>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 xml:space="preserve"> 2 02 29999 05 0000 150</t>
  </si>
  <si>
    <t>Субсидии на проведение кап ремонта в спортивных залах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</si>
  <si>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</si>
  <si>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</si>
  <si>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мун. образований</t>
  </si>
  <si>
    <t>2 02 03024 05 0000 150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</si>
  <si>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</si>
  <si>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</si>
  <si>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</si>
  <si>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 2 02 30024 05 0000 150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</si>
  <si>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</si>
  <si>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</si>
  <si>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</si>
  <si>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</si>
  <si>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</si>
  <si>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</si>
  <si>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</si>
  <si>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</si>
  <si>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</si>
  <si>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</si>
  <si>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</si>
  <si>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</si>
  <si>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2 02 35118 05 0000 150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</si>
  <si>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</si>
  <si>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</si>
  <si>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</si>
  <si>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</si>
  <si>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</si>
  <si>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</si>
  <si>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</si>
  <si>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</si>
  <si>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Единая субвенция на осуществление отдельных гос. полномочий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</si>
  <si>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</si>
  <si>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</si>
  <si>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</si>
  <si>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</si>
  <si>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</si>
  <si>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</si>
  <si>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</si>
  <si>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</si>
  <si>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</si>
  <si>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</si>
  <si>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</si>
  <si>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</si>
  <si>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</si>
  <si>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</si>
  <si>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</si>
  <si>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</si>
  <si>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2 07 50000 00 0000 000</t>
  </si>
  <si>
    <t>Прочие безвозмездные поступления в бюджеты муниц.районов</t>
  </si>
  <si>
    <t>2 07 05030 05 0000150</t>
  </si>
  <si>
    <t>Прочие безвозмездные поступления в бюджеты муниципальных районов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</si>
  <si>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</si>
  <si>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</si>
  <si>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</si>
  <si>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</si>
  <si>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</si>
  <si>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</si>
  <si>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</si>
  <si>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</si>
  <si>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</si>
  <si>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</si>
  <si>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</si>
  <si>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</si>
  <si>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</si>
  <si>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</si>
  <si>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>Исполнитель: Е.М. Исаенкова</t>
  </si>
  <si>
    <t>(2-17-99)</t>
  </si>
  <si>
    <t xml:space="preserve"> на 1 февраля 2022 года</t>
  </si>
  <si>
    <t>План годовой</t>
  </si>
  <si>
    <t>Факт на 1 февраля 2022 года</t>
  </si>
  <si>
    <t>Факт на 1 февраля 2021 года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</si>
  <si>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</si>
  <si>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</si>
  <si>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</si>
  <si>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</si>
  <si>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</si>
  <si>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</si>
  <si>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</si>
  <si>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Субвенции на водоснабжение, водоотведение и в области обращения с тко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</si>
  <si>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</si>
  <si>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Субвенции. на выплату пособия при всех формах устройства детей,лишен.родит.попечения в семью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</si>
  <si>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</si>
  <si>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</si>
  <si>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</si>
  <si>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</si>
  <si>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</si>
  <si>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</si>
  <si>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</si>
  <si>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</si>
  <si>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</si>
  <si>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</si>
  <si>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</si>
  <si>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</si>
  <si>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</si>
  <si>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</si>
  <si>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</si>
  <si>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1 05 01020 01 0000 110</t>
  </si>
  <si>
    <t>1 05 01050 01 0000 110</t>
  </si>
  <si>
    <t>1 05 02000 02 0000 110</t>
  </si>
  <si>
    <t>1 05 02020 02 0000 110</t>
  </si>
  <si>
    <t>1 05 03000 01 0000 110</t>
  </si>
  <si>
    <t>1 05 04000 02 0000 110</t>
  </si>
  <si>
    <t>1 08 00000 00 0000 000</t>
  </si>
  <si>
    <t>1 08 03000 01 0000 110</t>
  </si>
  <si>
    <t>1 08 03010 01 1000 110</t>
  </si>
  <si>
    <t>1 08 07000 01 0000 110</t>
  </si>
  <si>
    <t>1 08 07020 01 0000 110</t>
  </si>
  <si>
    <t>1 08 07100 01 0000 110</t>
  </si>
  <si>
    <t>1 08 07140 01 0000 110</t>
  </si>
  <si>
    <t>1 08 07150 01 0000 110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</si>
  <si>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</si>
  <si>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</si>
  <si>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</si>
  <si>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</si>
  <si>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</si>
  <si>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1 11 05025 05 0000 120</t>
  </si>
  <si>
    <t>1 11 05030 00 0000 120</t>
  </si>
  <si>
    <t>1 11 05035 05 0000 120</t>
  </si>
  <si>
    <t>1 11 05313 05 0000 120</t>
  </si>
  <si>
    <t>1 11 09040 05 0000 120</t>
  </si>
  <si>
    <t>1 11 09045 05 0000 120</t>
  </si>
  <si>
    <t>1 11 09080 05 0000 120</t>
  </si>
  <si>
    <t>1 16 00000 00 0000 000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</si>
  <si>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</si>
  <si>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</si>
  <si>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1 14 06013 05 0000 430</t>
  </si>
  <si>
    <t>1 13 02995 05 0000 130</t>
  </si>
  <si>
    <t>1 13 02990 00 0000 130</t>
  </si>
  <si>
    <t>1 13 00000 00 0000 000</t>
  </si>
  <si>
    <t>1 12 01070 01 0000 120</t>
  </si>
  <si>
    <t>1 12 01041 01 0000 120</t>
  </si>
  <si>
    <t>1 12 01010 01 0000 120</t>
  </si>
  <si>
    <t>1 12 00000 00 0000 000</t>
  </si>
  <si>
    <t>1 12 01000 01 0000 120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</si>
  <si>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</si>
  <si>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Субвенции на осуществление полномочий по первичному воинскому учету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</si>
  <si>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</si>
  <si>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</si>
  <si>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</si>
  <si>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</si>
  <si>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</si>
  <si>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</si>
  <si>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>Факт на 1 марта 2022 года</t>
  </si>
  <si>
    <t>Факт на 1 марта 2021 года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</si>
  <si>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</si>
  <si>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</si>
  <si>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Первоначальный план</t>
  </si>
  <si>
    <t xml:space="preserve">Уточненный план </t>
  </si>
  <si>
    <t xml:space="preserve"> на 1 апреля 2022 года</t>
  </si>
  <si>
    <t>Факт на 1 апреля 2022 года</t>
  </si>
  <si>
    <t>Факт на 1 апреля 2021 года</t>
  </si>
  <si>
    <t xml:space="preserve"> на 1 мая 2022 года</t>
  </si>
  <si>
    <t>Факт на 1 мая 2022 года</t>
  </si>
  <si>
    <t>Факт на 1 мая 2021 года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</si>
</sst>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8" fillId="0" borderId="0" applyBorder="0" applyProtection="0"/>
  </cellStyleXfs>
  <cellXfs count="32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165" fontId="2" fillId="2" borderId="2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5" fontId="1" fillId="0" borderId="4" xfId="0" applyNumberFormat="1" applyFont="1" applyFill="1" applyBorder="1"/>
    <xf numFmtId="166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0" borderId="6" xfId="0" applyNumberFormat="1" applyFont="1" applyFill="1" applyBorder="1"/>
    <xf numFmtId="165" fontId="1" fillId="2" borderId="6" xfId="0" applyNumberFormat="1" applyFont="1" applyFill="1" applyBorder="1"/>
    <xf numFmtId="165" fontId="1" fillId="0" borderId="7" xfId="0" applyNumberFormat="1" applyFont="1" applyFill="1" applyBorder="1"/>
    <xf numFmtId="165" fontId="1" fillId="2" borderId="7" xfId="0" applyNumberFormat="1" applyFont="1" applyFill="1" applyBorder="1"/>
    <xf numFmtId="166" fontId="1" fillId="2" borderId="8" xfId="0" applyNumberFormat="1" applyFont="1" applyFill="1" applyBorder="1"/>
    <xf numFmtId="0" fontId="2" fillId="0" borderId="10" xfId="1" applyFont="1" applyBorder="1" applyAlignment="1">
      <alignment horizontal="center" vertical="distributed" wrapText="1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11" xfId="0" applyNumberFormat="1" applyFont="1" applyFill="1" applyBorder="1"/>
    <xf numFmtId="0" fontId="1" fillId="0" borderId="0" xfId="0" applyFont="1"/>
    <xf numFmtId="0" fontId="3" fillId="0" borderId="5" xfId="1" applyFont="1" applyBorder="1" applyAlignment="1">
      <alignment horizontal="left" wrapText="1"/>
    </xf>
    <xf numFmtId="165" fontId="3" fillId="0" borderId="6" xfId="0" applyNumberFormat="1" applyFont="1" applyFill="1" applyBorder="1"/>
    <xf numFmtId="165" fontId="3" fillId="2" borderId="6" xfId="0" applyNumberFormat="1" applyFont="1" applyFill="1" applyBorder="1"/>
    <xf numFmtId="0" fontId="3" fillId="0" borderId="12" xfId="1" applyFont="1" applyBorder="1" applyAlignment="1">
      <alignment horizontal="left" wrapText="1"/>
    </xf>
    <xf numFmtId="165" fontId="3" fillId="0" borderId="7" xfId="0" applyNumberFormat="1" applyFont="1" applyFill="1" applyBorder="1"/>
    <xf numFmtId="165" fontId="3" fillId="2" borderId="7" xfId="0" applyNumberFormat="1" applyFont="1" applyFill="1" applyBorder="1"/>
    <xf numFmtId="0" fontId="4" fillId="2" borderId="0" xfId="0" applyFont="1" applyFill="1"/>
    <xf numFmtId="0" fontId="1" fillId="2" borderId="4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2" xfId="0" applyFont="1" applyFill="1" applyBorder="1"/>
    <xf numFmtId="0" fontId="3" fillId="2" borderId="6" xfId="0" applyFont="1" applyFill="1" applyBorder="1" applyAlignment="1">
      <alignment wrapText="1"/>
    </xf>
    <xf numFmtId="165" fontId="1" fillId="0" borderId="6" xfId="0" applyNumberFormat="1" applyFont="1" applyFill="1" applyBorder="1" applyAlignment="1">
      <alignment wrapText="1"/>
    </xf>
    <xf numFmtId="166" fontId="1" fillId="2" borderId="6" xfId="0" applyNumberFormat="1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3" fillId="2" borderId="1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16" xfId="0" applyNumberFormat="1" applyFont="1" applyFill="1" applyBorder="1"/>
    <xf numFmtId="0" fontId="3" fillId="2" borderId="6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6" fontId="1" fillId="2" borderId="7" xfId="0" applyNumberFormat="1" applyFont="1" applyFill="1" applyBorder="1"/>
    <xf numFmtId="165" fontId="1" fillId="2" borderId="7" xfId="0" applyNumberFormat="1" applyFont="1" applyFill="1" applyBorder="1" applyAlignment="1">
      <alignment horizontal="right"/>
    </xf>
    <xf numFmtId="0" fontId="3" fillId="2" borderId="0" xfId="0" applyFont="1" applyFill="1"/>
    <xf numFmtId="165" fontId="1" fillId="0" borderId="26" xfId="0" applyNumberFormat="1" applyFont="1" applyFill="1" applyBorder="1"/>
    <xf numFmtId="165" fontId="1" fillId="2" borderId="26" xfId="0" applyNumberFormat="1" applyFont="1" applyFill="1" applyBorder="1"/>
    <xf numFmtId="165" fontId="1" fillId="0" borderId="2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3" fillId="2" borderId="27" xfId="0" applyFont="1" applyFill="1" applyBorder="1"/>
    <xf numFmtId="165" fontId="1" fillId="0" borderId="8" xfId="0" applyNumberFormat="1" applyFont="1" applyFill="1" applyBorder="1"/>
    <xf numFmtId="165" fontId="1" fillId="2" borderId="8" xfId="0" applyNumberFormat="1" applyFont="1" applyFill="1" applyBorder="1"/>
    <xf numFmtId="165" fontId="1" fillId="0" borderId="3" xfId="0" applyNumberFormat="1" applyFont="1" applyFill="1" applyBorder="1"/>
    <xf numFmtId="0" fontId="1" fillId="2" borderId="7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5" xfId="0" applyFont="1" applyFill="1" applyBorder="1" applyAlignment="1">
      <alignment wrapText="1"/>
    </xf>
    <xf numFmtId="166" fontId="1" fillId="2" borderId="26" xfId="0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/>
    <xf numFmtId="165" fontId="2" fillId="2" borderId="20" xfId="0" applyNumberFormat="1" applyFont="1" applyFill="1" applyBorder="1"/>
    <xf numFmtId="165" fontId="2" fillId="2" borderId="21" xfId="0" applyNumberFormat="1" applyFont="1" applyFill="1" applyBorder="1"/>
    <xf numFmtId="165" fontId="4" fillId="2" borderId="20" xfId="0" applyNumberFormat="1" applyFont="1" applyFill="1" applyBorder="1"/>
    <xf numFmtId="166" fontId="2" fillId="2" borderId="20" xfId="0" applyNumberFormat="1" applyFont="1" applyFill="1" applyBorder="1"/>
    <xf numFmtId="0" fontId="1" fillId="2" borderId="15" xfId="0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wrapText="1"/>
    </xf>
    <xf numFmtId="165" fontId="4" fillId="0" borderId="10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165" fontId="1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65" fontId="3" fillId="0" borderId="4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2" fillId="0" borderId="31" xfId="0" applyNumberFormat="1" applyFont="1" applyFill="1" applyBorder="1"/>
    <xf numFmtId="166" fontId="2" fillId="2" borderId="31" xfId="0" applyNumberFormat="1" applyFont="1" applyFill="1" applyBorder="1"/>
    <xf numFmtId="165" fontId="2" fillId="2" borderId="32" xfId="0" applyNumberFormat="1" applyFont="1" applyFill="1" applyBorder="1"/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3" xfId="0" applyNumberFormat="1" applyFont="1" applyFill="1" applyBorder="1"/>
    <xf numFmtId="165" fontId="2" fillId="0" borderId="26" xfId="0" applyNumberFormat="1" applyFont="1" applyFill="1" applyBorder="1"/>
    <xf numFmtId="166" fontId="2" fillId="2" borderId="26" xfId="0" applyNumberFormat="1" applyFont="1" applyFill="1" applyBorder="1"/>
    <xf numFmtId="165" fontId="2" fillId="2" borderId="34" xfId="0" applyNumberFormat="1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wrapText="1"/>
    </xf>
    <xf numFmtId="165" fontId="1" fillId="0" borderId="26" xfId="0" applyNumberFormat="1" applyFont="1" applyFill="1" applyBorder="1" applyAlignment="1">
      <alignment wrapText="1"/>
    </xf>
    <xf numFmtId="167" fontId="7" fillId="0" borderId="6" xfId="2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165" fontId="2" fillId="2" borderId="10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wrapText="1"/>
    </xf>
    <xf numFmtId="165" fontId="1" fillId="2" borderId="16" xfId="0" applyNumberFormat="1" applyFont="1" applyFill="1" applyBorder="1"/>
    <xf numFmtId="166" fontId="1" fillId="2" borderId="16" xfId="0" applyNumberFormat="1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wrapText="1"/>
    </xf>
    <xf numFmtId="0" fontId="1" fillId="2" borderId="41" xfId="0" applyFont="1" applyFill="1" applyBorder="1" applyAlignment="1">
      <alignment horizontal="left"/>
    </xf>
    <xf numFmtId="165" fontId="1" fillId="0" borderId="20" xfId="0" applyNumberFormat="1" applyFont="1" applyFill="1" applyBorder="1"/>
    <xf numFmtId="165" fontId="1" fillId="2" borderId="20" xfId="0" applyNumberFormat="1" applyFont="1" applyFill="1" applyBorder="1"/>
    <xf numFmtId="166" fontId="1" fillId="2" borderId="20" xfId="0" applyNumberFormat="1" applyFont="1" applyFill="1" applyBorder="1"/>
    <xf numFmtId="165" fontId="1" fillId="2" borderId="21" xfId="0" applyNumberFormat="1" applyFont="1" applyFill="1" applyBorder="1"/>
    <xf numFmtId="0" fontId="1" fillId="2" borderId="3" xfId="0" applyFont="1" applyFill="1" applyBorder="1" applyAlignment="1">
      <alignment horizontal="left"/>
    </xf>
    <xf numFmtId="165" fontId="2" fillId="0" borderId="8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wrapText="1"/>
    </xf>
    <xf numFmtId="166" fontId="3" fillId="2" borderId="4" xfId="0" applyNumberFormat="1" applyFont="1" applyFill="1" applyBorder="1"/>
    <xf numFmtId="0" fontId="10" fillId="2" borderId="6" xfId="0" applyFont="1" applyFill="1" applyBorder="1" applyAlignment="1">
      <alignment horizontal="left" vertical="distributed" wrapText="1"/>
    </xf>
    <xf numFmtId="0" fontId="3" fillId="2" borderId="6" xfId="1" applyFont="1" applyFill="1" applyBorder="1" applyAlignment="1">
      <alignment horizontal="left" vertical="distributed" wrapText="1"/>
    </xf>
    <xf numFmtId="166" fontId="3" fillId="2" borderId="8" xfId="0" applyNumberFormat="1" applyFont="1" applyFill="1" applyBorder="1"/>
    <xf numFmtId="0" fontId="1" fillId="2" borderId="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165" fontId="3" fillId="2" borderId="8" xfId="0" applyNumberFormat="1" applyFont="1" applyFill="1" applyBorder="1"/>
    <xf numFmtId="0" fontId="1" fillId="2" borderId="4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26" xfId="0" applyFont="1" applyFill="1" applyBorder="1" applyAlignment="1">
      <alignment wrapText="1"/>
    </xf>
    <xf numFmtId="165" fontId="3" fillId="0" borderId="26" xfId="0" applyNumberFormat="1" applyFont="1" applyFill="1" applyBorder="1"/>
    <xf numFmtId="165" fontId="3" fillId="2" borderId="26" xfId="0" applyNumberFormat="1" applyFont="1" applyFill="1" applyBorder="1"/>
    <xf numFmtId="166" fontId="3" fillId="2" borderId="26" xfId="0" applyNumberFormat="1" applyFont="1" applyFill="1" applyBorder="1"/>
    <xf numFmtId="49" fontId="3" fillId="2" borderId="5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166" fontId="2" fillId="2" borderId="46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165" fontId="2" fillId="0" borderId="46" xfId="0" applyNumberFormat="1" applyFont="1" applyFill="1" applyBorder="1"/>
    <xf numFmtId="166" fontId="2" fillId="2" borderId="48" xfId="0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5" fontId="2" fillId="0" borderId="4" xfId="0" applyNumberFormat="1" applyFont="1" applyFill="1" applyBorder="1"/>
    <xf numFmtId="166" fontId="2" fillId="2" borderId="4" xfId="0" applyNumberFormat="1" applyFont="1" applyFill="1" applyBorder="1"/>
    <xf numFmtId="165" fontId="2" fillId="2" borderId="4" xfId="0" applyNumberFormat="1" applyFont="1" applyFill="1" applyBorder="1"/>
    <xf numFmtId="0" fontId="2" fillId="2" borderId="20" xfId="0" applyFont="1" applyFill="1" applyBorder="1" applyAlignment="1">
      <alignment horizontal="center"/>
    </xf>
    <xf numFmtId="165" fontId="2" fillId="0" borderId="48" xfId="0" applyNumberFormat="1" applyFont="1" applyFill="1" applyBorder="1"/>
    <xf numFmtId="165" fontId="2" fillId="2" borderId="44" xfId="0" applyNumberFormat="1" applyFont="1" applyFill="1" applyBorder="1"/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65" fontId="2" fillId="0" borderId="51" xfId="0" applyNumberFormat="1" applyFont="1" applyFill="1" applyBorder="1"/>
    <xf numFmtId="165" fontId="2" fillId="2" borderId="52" xfId="0" applyNumberFormat="1" applyFont="1" applyFill="1" applyBorder="1"/>
    <xf numFmtId="0" fontId="2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165" fontId="1" fillId="2" borderId="4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wrapText="1"/>
    </xf>
    <xf numFmtId="166" fontId="3" fillId="2" borderId="6" xfId="0" applyNumberFormat="1" applyFont="1" applyFill="1" applyBorder="1"/>
    <xf numFmtId="165" fontId="3" fillId="0" borderId="7" xfId="0" applyNumberFormat="1" applyFont="1" applyFill="1" applyBorder="1" applyAlignment="1">
      <alignment horizontal="right"/>
    </xf>
    <xf numFmtId="166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2" borderId="4" xfId="0" applyNumberFormat="1" applyFont="1" applyFill="1" applyBorder="1"/>
    <xf numFmtId="165" fontId="3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0" fontId="1" fillId="2" borderId="5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0" fontId="1" fillId="2" borderId="12" xfId="0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vertical="top"/>
    </xf>
    <xf numFmtId="166" fontId="1" fillId="2" borderId="6" xfId="0" applyNumberFormat="1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center"/>
    </xf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165" fontId="2" fillId="2" borderId="21" xfId="0" applyNumberFormat="1" applyFont="1" applyFill="1" applyBorder="1"/>
    <xf numFmtId="165" fontId="2" fillId="2" borderId="21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center"/>
    </xf>
    <xf numFmtId="165" fontId="11" fillId="0" borderId="31" xfId="0" applyNumberFormat="1" applyFont="1" applyFill="1" applyBorder="1"/>
    <xf numFmtId="165" fontId="11" fillId="0" borderId="20" xfId="0" applyNumberFormat="1" applyFont="1" applyFill="1" applyBorder="1"/>
    <xf numFmtId="165" fontId="6" fillId="0" borderId="4" xfId="0" applyNumberFormat="1" applyFont="1" applyFill="1" applyBorder="1"/>
    <xf numFmtId="165" fontId="10" fillId="2" borderId="6" xfId="0" applyNumberFormat="1" applyFont="1" applyFill="1" applyBorder="1"/>
    <xf numFmtId="165" fontId="10" fillId="2" borderId="7" xfId="0" applyNumberFormat="1" applyFont="1" applyFill="1" applyBorder="1"/>
    <xf numFmtId="165" fontId="11" fillId="0" borderId="10" xfId="0" applyNumberFormat="1" applyFont="1" applyFill="1" applyBorder="1"/>
    <xf numFmtId="165" fontId="11" fillId="0" borderId="46" xfId="0" applyNumberFormat="1" applyFont="1" applyFill="1" applyBorder="1"/>
    <xf numFmtId="165" fontId="6" fillId="2" borderId="6" xfId="0" applyNumberFormat="1" applyFont="1" applyFill="1" applyBorder="1"/>
    <xf numFmtId="165" fontId="6" fillId="2" borderId="4" xfId="0" applyNumberFormat="1" applyFont="1" applyFill="1" applyBorder="1"/>
    <xf numFmtId="165" fontId="6" fillId="2" borderId="7" xfId="0" applyNumberFormat="1" applyFont="1" applyFill="1" applyBorder="1"/>
    <xf numFmtId="165" fontId="6" fillId="0" borderId="16" xfId="0" applyNumberFormat="1" applyFont="1" applyFill="1" applyBorder="1"/>
    <xf numFmtId="165" fontId="6" fillId="0" borderId="6" xfId="0" applyNumberFormat="1" applyFont="1" applyFill="1" applyBorder="1"/>
    <xf numFmtId="165" fontId="6" fillId="2" borderId="26" xfId="0" applyNumberFormat="1" applyFont="1" applyFill="1" applyBorder="1"/>
    <xf numFmtId="165" fontId="6" fillId="2" borderId="8" xfId="0" applyNumberFormat="1" applyFont="1" applyFill="1" applyBorder="1"/>
    <xf numFmtId="165" fontId="10" fillId="2" borderId="26" xfId="0" applyNumberFormat="1" applyFont="1" applyFill="1" applyBorder="1"/>
    <xf numFmtId="165" fontId="11" fillId="2" borderId="20" xfId="0" applyNumberFormat="1" applyFont="1" applyFill="1" applyBorder="1"/>
    <xf numFmtId="165" fontId="12" fillId="2" borderId="20" xfId="0" applyNumberFormat="1" applyFont="1" applyFill="1" applyBorder="1"/>
    <xf numFmtId="165" fontId="12" fillId="0" borderId="10" xfId="0" applyNumberFormat="1" applyFont="1" applyFill="1" applyBorder="1"/>
    <xf numFmtId="165" fontId="10" fillId="2" borderId="4" xfId="0" applyNumberFormat="1" applyFont="1" applyFill="1" applyBorder="1"/>
    <xf numFmtId="165" fontId="10" fillId="0" borderId="7" xfId="0" applyNumberFormat="1" applyFont="1" applyFill="1" applyBorder="1"/>
    <xf numFmtId="165" fontId="11" fillId="0" borderId="6" xfId="0" applyNumberFormat="1" applyFont="1" applyFill="1" applyBorder="1"/>
    <xf numFmtId="165" fontId="11" fillId="0" borderId="26" xfId="0" applyNumberFormat="1" applyFont="1" applyFill="1" applyBorder="1"/>
    <xf numFmtId="165" fontId="6" fillId="0" borderId="8" xfId="0" applyNumberFormat="1" applyFont="1" applyFill="1" applyBorder="1"/>
    <xf numFmtId="165" fontId="11" fillId="2" borderId="10" xfId="0" applyNumberFormat="1" applyFont="1" applyFill="1" applyBorder="1"/>
    <xf numFmtId="165" fontId="6" fillId="2" borderId="16" xfId="0" applyNumberFormat="1" applyFont="1" applyFill="1" applyBorder="1"/>
    <xf numFmtId="165" fontId="6" fillId="2" borderId="20" xfId="0" applyNumberFormat="1" applyFont="1" applyFill="1" applyBorder="1"/>
    <xf numFmtId="164" fontId="11" fillId="2" borderId="0" xfId="0" applyNumberFormat="1" applyFont="1" applyFill="1" applyBorder="1"/>
    <xf numFmtId="164" fontId="11" fillId="2" borderId="0" xfId="0" applyNumberFormat="1" applyFont="1" applyFill="1"/>
    <xf numFmtId="0" fontId="6" fillId="2" borderId="0" xfId="0" applyFont="1" applyFill="1"/>
    <xf numFmtId="165" fontId="6" fillId="2" borderId="6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165" fontId="2" fillId="0" borderId="16" xfId="0" applyNumberFormat="1" applyFont="1" applyFill="1" applyBorder="1"/>
    <xf numFmtId="165" fontId="2" fillId="0" borderId="20" xfId="0" applyNumberFormat="1" applyFont="1" applyFill="1" applyBorder="1"/>
    <xf numFmtId="165" fontId="2" fillId="0" borderId="47" xfId="0" applyNumberFormat="1" applyFont="1" applyFill="1" applyBorder="1"/>
    <xf numFmtId="165" fontId="2" fillId="0" borderId="48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66" fontId="2" fillId="2" borderId="47" xfId="0" applyNumberFormat="1" applyFont="1" applyFill="1" applyBorder="1"/>
    <xf numFmtId="166" fontId="2" fillId="2" borderId="48" xfId="0" applyNumberFormat="1" applyFont="1" applyFill="1" applyBorder="1"/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/>
    <xf numFmtId="165" fontId="11" fillId="0" borderId="20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57"/>
  <sheetViews>
    <sheetView workbookViewId="0">
      <selection sqref="A1:XFD1048576"/>
    </sheetView>
  </sheetViews>
  <sheetFormatPr defaultRowHeight="12"/>
  <cols>
    <col min="1" max="1" width="19.5703125" style="14" customWidth="1"/>
    <col min="2" max="2" width="77.28515625" style="1" customWidth="1"/>
    <col min="3" max="3" width="1.140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199</v>
      </c>
      <c r="C4" s="3"/>
      <c r="D4" s="3"/>
      <c r="G4" s="9"/>
      <c r="H4" s="9"/>
    </row>
    <row r="5" spans="1:8" s="10" customFormat="1" ht="12.75" thickBot="1">
      <c r="A5" s="287" t="s">
        <v>3</v>
      </c>
      <c r="B5" s="290" t="s">
        <v>4</v>
      </c>
      <c r="C5" s="293" t="s">
        <v>5</v>
      </c>
      <c r="D5" s="296" t="s">
        <v>200</v>
      </c>
      <c r="E5" s="299" t="s">
        <v>201</v>
      </c>
      <c r="F5" s="293" t="s">
        <v>202</v>
      </c>
      <c r="G5" s="312" t="s">
        <v>6</v>
      </c>
      <c r="H5" s="313"/>
    </row>
    <row r="6" spans="1:8" s="10" customFormat="1">
      <c r="A6" s="288"/>
      <c r="B6" s="291"/>
      <c r="C6" s="294"/>
      <c r="D6" s="297"/>
      <c r="E6" s="300"/>
      <c r="F6" s="294"/>
      <c r="G6" s="290" t="s">
        <v>7</v>
      </c>
      <c r="H6" s="314" t="s">
        <v>8</v>
      </c>
    </row>
    <row r="7" spans="1:8" ht="8.25" customHeight="1" thickBot="1">
      <c r="A7" s="289"/>
      <c r="B7" s="292"/>
      <c r="C7" s="295"/>
      <c r="D7" s="298"/>
      <c r="E7" s="301"/>
      <c r="F7" s="295"/>
      <c r="G7" s="292"/>
      <c r="H7" s="315"/>
    </row>
    <row r="8" spans="1:8" s="12" customFormat="1">
      <c r="A8" s="206" t="s">
        <v>213</v>
      </c>
      <c r="B8" s="207" t="s">
        <v>9</v>
      </c>
      <c r="C8" s="96" t="e">
        <f>C9+C20+C29+C50+C61+C91+C37+C58+C14</f>
        <v>#REF!</v>
      </c>
      <c r="D8" s="208">
        <f>D9+D20+D29+D50+D61+D91+D37+D58+D14+D55</f>
        <v>91183.700000000012</v>
      </c>
      <c r="E8" s="96">
        <f>E9+E20+E29+E50+E61+E91+E37+E58+E14+E55</f>
        <v>4718.0995999999996</v>
      </c>
      <c r="F8" s="96">
        <f>F9+F20+F29+F50+F61+F91+F37+F58+F14+F55</f>
        <v>3699.0501299999996</v>
      </c>
      <c r="G8" s="97">
        <f t="shared" ref="G8:G25" si="0">E8/D8*100</f>
        <v>5.1742796135712839</v>
      </c>
      <c r="H8" s="209">
        <f>E8-D8</f>
        <v>-86465.60040000001</v>
      </c>
    </row>
    <row r="9" spans="1:8" s="13" customFormat="1" ht="12.75" thickBot="1">
      <c r="A9" s="179" t="s">
        <v>214</v>
      </c>
      <c r="B9" s="203" t="s">
        <v>10</v>
      </c>
      <c r="C9" s="71">
        <f>C10</f>
        <v>0</v>
      </c>
      <c r="D9" s="204">
        <f>D10</f>
        <v>54096.3</v>
      </c>
      <c r="E9" s="71">
        <f>E10</f>
        <v>3702.3688499999998</v>
      </c>
      <c r="F9" s="71">
        <f>F10</f>
        <v>2621.1585599999999</v>
      </c>
      <c r="G9" s="75">
        <f t="shared" si="0"/>
        <v>6.8440334181820193</v>
      </c>
      <c r="H9" s="205">
        <f t="shared" ref="H9:H25" si="1">E9-D9</f>
        <v>-50393.931150000004</v>
      </c>
    </row>
    <row r="10" spans="1:8">
      <c r="A10" s="134" t="s">
        <v>215</v>
      </c>
      <c r="B10" s="15" t="s">
        <v>11</v>
      </c>
      <c r="C10" s="16">
        <f>C11+C12+C13</f>
        <v>0</v>
      </c>
      <c r="D10" s="16">
        <f>D11+D12+D13</f>
        <v>54096.3</v>
      </c>
      <c r="E10" s="16">
        <f>E11+E12+E13</f>
        <v>3702.3688499999998</v>
      </c>
      <c r="F10" s="16">
        <f>F11+F12+F13</f>
        <v>2621.1585599999999</v>
      </c>
      <c r="G10" s="17">
        <f t="shared" si="0"/>
        <v>6.8440334181820193</v>
      </c>
      <c r="H10" s="18">
        <f t="shared" si="1"/>
        <v>-50393.931150000004</v>
      </c>
    </row>
    <row r="11" spans="1:8" ht="24">
      <c r="A11" s="171" t="s">
        <v>216</v>
      </c>
      <c r="B11" s="156" t="s">
        <v>12</v>
      </c>
      <c r="C11" s="30"/>
      <c r="D11" s="30">
        <v>53361.3</v>
      </c>
      <c r="E11" s="31">
        <v>3696.1038699999999</v>
      </c>
      <c r="F11" s="30">
        <v>2566.9013</v>
      </c>
      <c r="G11" s="157">
        <f>E11/D11*100</f>
        <v>6.9265626399656677</v>
      </c>
      <c r="H11" s="31">
        <f t="shared" si="1"/>
        <v>-49665.196130000004</v>
      </c>
    </row>
    <row r="12" spans="1:8" ht="48">
      <c r="A12" s="171" t="s">
        <v>217</v>
      </c>
      <c r="B12" s="158" t="s">
        <v>13</v>
      </c>
      <c r="C12" s="30"/>
      <c r="D12" s="30">
        <v>235</v>
      </c>
      <c r="E12" s="31">
        <v>3.6924299999999999</v>
      </c>
      <c r="F12" s="30">
        <v>52.637929999999997</v>
      </c>
      <c r="G12" s="157">
        <f t="shared" si="0"/>
        <v>1.5712468085106384</v>
      </c>
      <c r="H12" s="31">
        <f t="shared" si="1"/>
        <v>-231.30757</v>
      </c>
    </row>
    <row r="13" spans="1:8" ht="24.75" thickBot="1">
      <c r="A13" s="171" t="s">
        <v>218</v>
      </c>
      <c r="B13" s="159" t="s">
        <v>14</v>
      </c>
      <c r="C13" s="33"/>
      <c r="D13" s="33">
        <v>500</v>
      </c>
      <c r="E13" s="34">
        <v>2.5725500000000001</v>
      </c>
      <c r="F13" s="33">
        <v>1.6193299999999999</v>
      </c>
      <c r="G13" s="160">
        <f t="shared" si="0"/>
        <v>0.51451000000000002</v>
      </c>
      <c r="H13" s="34">
        <f t="shared" si="1"/>
        <v>-497.42745000000002</v>
      </c>
    </row>
    <row r="14" spans="1:8" ht="12.75" thickBot="1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1.19703</v>
      </c>
      <c r="G14" s="26" t="e">
        <f t="shared" si="0"/>
        <v>#DIV/0!</v>
      </c>
      <c r="H14" s="27">
        <f t="shared" si="1"/>
        <v>1.52485</v>
      </c>
    </row>
    <row r="15" spans="1:8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1.52485</v>
      </c>
      <c r="F15" s="16">
        <f t="shared" si="3"/>
        <v>1.19703</v>
      </c>
      <c r="G15" s="17" t="e">
        <f t="shared" si="0"/>
        <v>#DIV/0!</v>
      </c>
      <c r="H15" s="18">
        <f t="shared" si="1"/>
        <v>1.52485</v>
      </c>
    </row>
    <row r="16" spans="1:8">
      <c r="A16" s="182" t="s">
        <v>221</v>
      </c>
      <c r="B16" s="29" t="s">
        <v>17</v>
      </c>
      <c r="C16" s="30"/>
      <c r="D16" s="30"/>
      <c r="E16" s="31">
        <v>0.70059000000000005</v>
      </c>
      <c r="F16" s="30">
        <v>0.54979</v>
      </c>
      <c r="G16" s="17" t="e">
        <f t="shared" si="0"/>
        <v>#DIV/0!</v>
      </c>
      <c r="H16" s="20">
        <f t="shared" si="1"/>
        <v>0.70059000000000005</v>
      </c>
    </row>
    <row r="17" spans="1:8">
      <c r="A17" s="182" t="s">
        <v>222</v>
      </c>
      <c r="B17" s="29" t="s">
        <v>18</v>
      </c>
      <c r="C17" s="30"/>
      <c r="D17" s="30"/>
      <c r="E17" s="31">
        <v>4.1200000000000004E-3</v>
      </c>
      <c r="F17" s="30">
        <v>3.2399999999999998E-3</v>
      </c>
      <c r="G17" s="17" t="e">
        <f t="shared" si="0"/>
        <v>#DIV/0!</v>
      </c>
      <c r="H17" s="20">
        <f t="shared" si="1"/>
        <v>4.1200000000000004E-3</v>
      </c>
    </row>
    <row r="18" spans="1:8">
      <c r="A18" s="182" t="s">
        <v>223</v>
      </c>
      <c r="B18" s="29" t="s">
        <v>19</v>
      </c>
      <c r="C18" s="30"/>
      <c r="D18" s="30"/>
      <c r="E18" s="31">
        <v>0.86680999999999997</v>
      </c>
      <c r="F18" s="30">
        <v>0.73768</v>
      </c>
      <c r="G18" s="17" t="e">
        <f t="shared" si="0"/>
        <v>#DIV/0!</v>
      </c>
      <c r="H18" s="20">
        <f t="shared" si="1"/>
        <v>0.86680999999999997</v>
      </c>
    </row>
    <row r="19" spans="1:8" ht="12.75" thickBot="1">
      <c r="A19" s="183" t="s">
        <v>224</v>
      </c>
      <c r="B19" s="32" t="s">
        <v>20</v>
      </c>
      <c r="C19" s="33"/>
      <c r="D19" s="33"/>
      <c r="E19" s="34">
        <v>-4.6670000000000003E-2</v>
      </c>
      <c r="F19" s="33">
        <v>-9.3679999999999999E-2</v>
      </c>
      <c r="G19" s="23" t="e">
        <f t="shared" si="0"/>
        <v>#DIV/0!</v>
      </c>
      <c r="H19" s="22">
        <f t="shared" si="1"/>
        <v>-4.6670000000000003E-2</v>
      </c>
    </row>
    <row r="20" spans="1:8" s="35" customFormat="1" ht="12.75" thickBot="1">
      <c r="A20" s="60" t="s">
        <v>225</v>
      </c>
      <c r="B20" s="187" t="s">
        <v>21</v>
      </c>
      <c r="C20" s="25" t="e">
        <f>C21+C27+C28+#REF!+C24+C25</f>
        <v>#REF!</v>
      </c>
      <c r="D20" s="190">
        <f>D21+D27+D28+D24+D25</f>
        <v>23424.5</v>
      </c>
      <c r="E20" s="25">
        <f t="shared" ref="E20:F20" si="4">E21+E27+E28+E24+E25</f>
        <v>390.46483000000001</v>
      </c>
      <c r="F20" s="25">
        <f t="shared" si="4"/>
        <v>593.15969999999993</v>
      </c>
      <c r="G20" s="188">
        <f t="shared" si="0"/>
        <v>1.6669078528890693</v>
      </c>
      <c r="H20" s="27">
        <f t="shared" si="1"/>
        <v>-23034.035169999999</v>
      </c>
    </row>
    <row r="21" spans="1:8" s="35" customFormat="1">
      <c r="A21" s="134" t="s">
        <v>226</v>
      </c>
      <c r="B21" s="36" t="s">
        <v>22</v>
      </c>
      <c r="C21" s="16">
        <f>C22+C23</f>
        <v>0</v>
      </c>
      <c r="D21" s="16">
        <f>D22+D23</f>
        <v>20225</v>
      </c>
      <c r="E21" s="16">
        <f>E22+E23+E24</f>
        <v>371.72831000000002</v>
      </c>
      <c r="F21" s="16">
        <f>F22+F23+F24</f>
        <v>201.63032999999999</v>
      </c>
      <c r="G21" s="37">
        <f t="shared" si="0"/>
        <v>1.8379644499381953</v>
      </c>
      <c r="H21" s="38">
        <f t="shared" si="1"/>
        <v>-19853.271690000001</v>
      </c>
    </row>
    <row r="22" spans="1:8" s="35" customFormat="1">
      <c r="A22" s="173" t="s">
        <v>227</v>
      </c>
      <c r="B22" s="40" t="s">
        <v>23</v>
      </c>
      <c r="C22" s="41"/>
      <c r="D22" s="215">
        <v>12749</v>
      </c>
      <c r="E22" s="31">
        <v>329.55824000000001</v>
      </c>
      <c r="F22" s="30">
        <v>210.40382</v>
      </c>
      <c r="G22" s="216">
        <f t="shared" si="0"/>
        <v>2.5849732528041418</v>
      </c>
      <c r="H22" s="31">
        <f t="shared" si="1"/>
        <v>-12419.44176</v>
      </c>
    </row>
    <row r="23" spans="1:8" ht="24">
      <c r="A23" s="173" t="s">
        <v>228</v>
      </c>
      <c r="B23" s="40" t="s">
        <v>24</v>
      </c>
      <c r="C23" s="41"/>
      <c r="D23" s="215">
        <v>7476</v>
      </c>
      <c r="E23" s="31">
        <v>42.170070000000003</v>
      </c>
      <c r="F23" s="30">
        <v>-8.7734900000000007</v>
      </c>
      <c r="G23" s="216">
        <f t="shared" si="0"/>
        <v>0.56407263242375605</v>
      </c>
      <c r="H23" s="31">
        <f t="shared" si="1"/>
        <v>-7433.8299299999999</v>
      </c>
    </row>
    <row r="24" spans="1:8" hidden="1">
      <c r="A24" s="91" t="s">
        <v>229</v>
      </c>
      <c r="B24" s="43" t="s">
        <v>25</v>
      </c>
      <c r="C24" s="41"/>
      <c r="D24" s="41"/>
      <c r="E24" s="20"/>
      <c r="F24" s="19"/>
      <c r="G24" s="42" t="e">
        <f t="shared" si="0"/>
        <v>#DIV/0!</v>
      </c>
      <c r="H24" s="20">
        <f t="shared" si="1"/>
        <v>0</v>
      </c>
    </row>
    <row r="25" spans="1:8">
      <c r="A25" s="92" t="s">
        <v>230</v>
      </c>
      <c r="B25" s="44" t="s">
        <v>26</v>
      </c>
      <c r="C25" s="19"/>
      <c r="D25" s="19"/>
      <c r="E25" s="20">
        <v>-3.5319999999999997E-2</v>
      </c>
      <c r="F25" s="19">
        <v>95.571259999999995</v>
      </c>
      <c r="G25" s="42" t="e">
        <f t="shared" si="0"/>
        <v>#DIV/0!</v>
      </c>
      <c r="H25" s="20">
        <f t="shared" si="1"/>
        <v>-3.5319999999999997E-2</v>
      </c>
    </row>
    <row r="26" spans="1:8" hidden="1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>
      <c r="A27" s="92" t="s">
        <v>232</v>
      </c>
      <c r="B27" s="46" t="s">
        <v>28</v>
      </c>
      <c r="C27" s="19"/>
      <c r="D27" s="19">
        <v>2622.5</v>
      </c>
      <c r="E27" s="20">
        <v>0.63400000000000001</v>
      </c>
      <c r="F27" s="19">
        <v>262.53107999999997</v>
      </c>
      <c r="G27" s="42">
        <f>E27/D27*100</f>
        <v>2.417540514775977E-2</v>
      </c>
      <c r="H27" s="20">
        <f t="shared" ref="H27:H37" si="5">E27-D27</f>
        <v>-2621.866</v>
      </c>
    </row>
    <row r="28" spans="1:8" ht="12.75" thickBot="1">
      <c r="A28" s="134" t="s">
        <v>233</v>
      </c>
      <c r="B28" s="47" t="s">
        <v>29</v>
      </c>
      <c r="C28" s="21"/>
      <c r="D28" s="21">
        <v>577</v>
      </c>
      <c r="E28" s="22">
        <v>18.137840000000001</v>
      </c>
      <c r="F28" s="21">
        <v>33.427030000000002</v>
      </c>
      <c r="G28" s="42">
        <f>E28/D28*100</f>
        <v>3.1434731369150781</v>
      </c>
      <c r="H28" s="22">
        <f t="shared" si="5"/>
        <v>-558.86216000000002</v>
      </c>
    </row>
    <row r="29" spans="1:8" ht="12.75" thickBot="1">
      <c r="A29" s="60" t="s">
        <v>234</v>
      </c>
      <c r="B29" s="187" t="s">
        <v>30</v>
      </c>
      <c r="C29" s="25" t="e">
        <f>C30+#REF!+C32</f>
        <v>#REF!</v>
      </c>
      <c r="D29" s="190">
        <f>D30+D32</f>
        <v>1645</v>
      </c>
      <c r="E29" s="190">
        <f t="shared" ref="E29:F29" si="6">E30+E32</f>
        <v>98.502250000000004</v>
      </c>
      <c r="F29" s="190">
        <f t="shared" si="6"/>
        <v>72.899990000000003</v>
      </c>
      <c r="G29" s="26">
        <f t="shared" ref="G29:G35" si="7">E29/D29*100</f>
        <v>5.9879787234042556</v>
      </c>
      <c r="H29" s="11">
        <f t="shared" si="5"/>
        <v>-1546.49775</v>
      </c>
    </row>
    <row r="30" spans="1:8">
      <c r="A30" s="119" t="s">
        <v>235</v>
      </c>
      <c r="B30" s="48" t="s">
        <v>31</v>
      </c>
      <c r="C30" s="49">
        <f>C31</f>
        <v>0</v>
      </c>
      <c r="D30" s="49">
        <f>D31</f>
        <v>1639</v>
      </c>
      <c r="E30" s="49">
        <f>E31</f>
        <v>98.502250000000004</v>
      </c>
      <c r="F30" s="16">
        <f>F31</f>
        <v>67.624989999999997</v>
      </c>
      <c r="G30" s="17">
        <f t="shared" si="7"/>
        <v>6.0098993288590608</v>
      </c>
      <c r="H30" s="18">
        <f t="shared" si="5"/>
        <v>-1540.49775</v>
      </c>
    </row>
    <row r="31" spans="1:8">
      <c r="A31" s="91" t="s">
        <v>236</v>
      </c>
      <c r="B31" s="50" t="s">
        <v>32</v>
      </c>
      <c r="C31" s="19"/>
      <c r="D31" s="30">
        <v>1639</v>
      </c>
      <c r="E31" s="31">
        <v>98.502250000000004</v>
      </c>
      <c r="F31" s="30">
        <v>67.624989999999997</v>
      </c>
      <c r="G31" s="216">
        <f t="shared" si="7"/>
        <v>6.0098993288590608</v>
      </c>
      <c r="H31" s="31">
        <f t="shared" si="5"/>
        <v>-1540.49775</v>
      </c>
    </row>
    <row r="32" spans="1:8" ht="14.25" customHeight="1">
      <c r="A32" s="91" t="s">
        <v>237</v>
      </c>
      <c r="B32" s="161" t="s">
        <v>33</v>
      </c>
      <c r="C32" s="19" t="e">
        <f>#REF!+C33+C34+C35+C36</f>
        <v>#REF!</v>
      </c>
      <c r="D32" s="19">
        <f>D33+D34+D35+D36</f>
        <v>6</v>
      </c>
      <c r="E32" s="19">
        <f>E33+E34+E35+E36</f>
        <v>0</v>
      </c>
      <c r="F32" s="19">
        <f>F33+F34+F35+F36</f>
        <v>5.2750000000000004</v>
      </c>
      <c r="G32" s="42">
        <f t="shared" si="7"/>
        <v>0</v>
      </c>
      <c r="H32" s="20">
        <f t="shared" si="5"/>
        <v>-6</v>
      </c>
    </row>
    <row r="33" spans="1:234">
      <c r="A33" s="91" t="s">
        <v>238</v>
      </c>
      <c r="B33" s="50" t="s">
        <v>34</v>
      </c>
      <c r="C33" s="19"/>
      <c r="D33" s="19"/>
      <c r="E33" s="20"/>
      <c r="F33" s="19">
        <v>2.3250000000000002</v>
      </c>
      <c r="G33" s="42" t="e">
        <f t="shared" si="7"/>
        <v>#DIV/0!</v>
      </c>
      <c r="H33" s="20">
        <f t="shared" si="5"/>
        <v>0</v>
      </c>
    </row>
    <row r="34" spans="1:234">
      <c r="A34" s="91" t="s">
        <v>239</v>
      </c>
      <c r="B34" s="44" t="s">
        <v>35</v>
      </c>
      <c r="C34" s="19"/>
      <c r="D34" s="19"/>
      <c r="E34" s="20"/>
      <c r="F34" s="19">
        <v>1.95</v>
      </c>
      <c r="G34" s="42" t="e">
        <f t="shared" si="7"/>
        <v>#DIV/0!</v>
      </c>
      <c r="H34" s="20">
        <f t="shared" si="5"/>
        <v>0</v>
      </c>
    </row>
    <row r="35" spans="1:234" ht="36" customHeight="1">
      <c r="A35" s="91" t="s">
        <v>240</v>
      </c>
      <c r="B35" s="161" t="s">
        <v>36</v>
      </c>
      <c r="C35" s="19"/>
      <c r="D35" s="19"/>
      <c r="E35" s="20"/>
      <c r="F35" s="19">
        <v>1</v>
      </c>
      <c r="G35" s="42" t="e">
        <f t="shared" si="7"/>
        <v>#DIV/0!</v>
      </c>
      <c r="H35" s="20">
        <f t="shared" si="5"/>
        <v>0</v>
      </c>
    </row>
    <row r="36" spans="1:234" ht="12.75" thickBot="1">
      <c r="A36" s="173" t="s">
        <v>241</v>
      </c>
      <c r="B36" s="50" t="s">
        <v>37</v>
      </c>
      <c r="C36" s="30"/>
      <c r="D36" s="30">
        <v>6</v>
      </c>
      <c r="E36" s="31"/>
      <c r="F36" s="30"/>
      <c r="G36" s="216">
        <v>0</v>
      </c>
      <c r="H36" s="31">
        <f t="shared" si="5"/>
        <v>-6</v>
      </c>
    </row>
    <row r="37" spans="1:234">
      <c r="A37" s="302" t="s">
        <v>242</v>
      </c>
      <c r="B37" s="304" t="s">
        <v>38</v>
      </c>
      <c r="C37" s="306">
        <f>C39+C47</f>
        <v>0</v>
      </c>
      <c r="D37" s="308">
        <f>D39+D47</f>
        <v>11620.1</v>
      </c>
      <c r="E37" s="306">
        <f>E39+E47</f>
        <v>437.28275000000002</v>
      </c>
      <c r="F37" s="306">
        <f>F41+F42+F44+F47</f>
        <v>212.51345999999998</v>
      </c>
      <c r="G37" s="316">
        <f>E37/D37*100</f>
        <v>3.7631582344386025</v>
      </c>
      <c r="H37" s="310">
        <f t="shared" si="5"/>
        <v>-11182.81725</v>
      </c>
    </row>
    <row r="38" spans="1:234" ht="12.75" thickBot="1">
      <c r="A38" s="303"/>
      <c r="B38" s="305"/>
      <c r="C38" s="307"/>
      <c r="D38" s="309"/>
      <c r="E38" s="307"/>
      <c r="F38" s="307"/>
      <c r="G38" s="317"/>
      <c r="H38" s="311"/>
    </row>
    <row r="39" spans="1:234" ht="48">
      <c r="A39" s="111" t="s">
        <v>243</v>
      </c>
      <c r="B39" s="51" t="s">
        <v>39</v>
      </c>
      <c r="C39" s="16">
        <f>C40+C42+C44+C46</f>
        <v>0</v>
      </c>
      <c r="D39" s="16">
        <f>D40+D42+D44+D46</f>
        <v>11309.1</v>
      </c>
      <c r="E39" s="16">
        <f>E40+E42+E44+E46</f>
        <v>380.58731</v>
      </c>
      <c r="F39" s="16">
        <f t="shared" ref="F39" si="8">F40+F42+F44+F46</f>
        <v>194.62717999999998</v>
      </c>
      <c r="G39" s="42">
        <f t="shared" ref="G39:G52" si="9">E39/D39*100</f>
        <v>3.3653191677498655</v>
      </c>
      <c r="H39" s="18">
        <f t="shared" ref="H39:H89" si="10">E39-D39</f>
        <v>-10928.51269</v>
      </c>
    </row>
    <row r="40" spans="1:234" ht="24">
      <c r="A40" s="90" t="s">
        <v>244</v>
      </c>
      <c r="B40" s="52" t="s">
        <v>40</v>
      </c>
      <c r="C40" s="19">
        <f>C41</f>
        <v>0</v>
      </c>
      <c r="D40" s="19">
        <f>D41</f>
        <v>10328.700000000001</v>
      </c>
      <c r="E40" s="20">
        <f>E41</f>
        <v>314.07589000000002</v>
      </c>
      <c r="F40" s="19">
        <f>F41</f>
        <v>186.13086999999999</v>
      </c>
      <c r="G40" s="42">
        <f t="shared" si="9"/>
        <v>3.0408075556459186</v>
      </c>
      <c r="H40" s="20">
        <f t="shared" si="10"/>
        <v>-10014.624110000001</v>
      </c>
    </row>
    <row r="41" spans="1:234" ht="24">
      <c r="A41" s="123" t="s">
        <v>245</v>
      </c>
      <c r="B41" s="53" t="s">
        <v>40</v>
      </c>
      <c r="C41" s="21"/>
      <c r="D41" s="33">
        <v>10328.700000000001</v>
      </c>
      <c r="E41" s="34">
        <v>314.07589000000002</v>
      </c>
      <c r="F41" s="217">
        <v>186.13086999999999</v>
      </c>
      <c r="G41" s="218">
        <f t="shared" si="9"/>
        <v>3.0408075556459186</v>
      </c>
      <c r="H41" s="219">
        <f t="shared" si="10"/>
        <v>-10014.624110000001</v>
      </c>
    </row>
    <row r="42" spans="1:234" ht="24">
      <c r="A42" s="175" t="s">
        <v>246</v>
      </c>
      <c r="B42" s="43" t="s">
        <v>41</v>
      </c>
      <c r="C42" s="19">
        <f>C43</f>
        <v>0</v>
      </c>
      <c r="D42" s="19">
        <f>D43</f>
        <v>669.9</v>
      </c>
      <c r="E42" s="20">
        <f>E43</f>
        <v>0</v>
      </c>
      <c r="F42" s="19">
        <f>F43</f>
        <v>0</v>
      </c>
      <c r="G42" s="42">
        <f t="shared" si="9"/>
        <v>0</v>
      </c>
      <c r="H42" s="20">
        <f t="shared" si="10"/>
        <v>-669.9</v>
      </c>
    </row>
    <row r="43" spans="1:234" ht="24">
      <c r="A43" s="176" t="s">
        <v>247</v>
      </c>
      <c r="B43" s="40" t="s">
        <v>41</v>
      </c>
      <c r="C43" s="19"/>
      <c r="D43" s="30">
        <v>669.9</v>
      </c>
      <c r="E43" s="31"/>
      <c r="F43" s="30"/>
      <c r="G43" s="216">
        <f t="shared" si="9"/>
        <v>0</v>
      </c>
      <c r="H43" s="31">
        <f t="shared" si="10"/>
        <v>-669.9</v>
      </c>
    </row>
    <row r="44" spans="1:234" ht="35.25" customHeight="1">
      <c r="A44" s="123" t="s">
        <v>248</v>
      </c>
      <c r="B44" s="161" t="s">
        <v>42</v>
      </c>
      <c r="C44" s="21">
        <f>C45</f>
        <v>0</v>
      </c>
      <c r="D44" s="21">
        <f>D45</f>
        <v>107.4</v>
      </c>
      <c r="E44" s="20">
        <f>E45</f>
        <v>7.6580000000000004</v>
      </c>
      <c r="F44" s="19">
        <f>F45</f>
        <v>8.4963099999999994</v>
      </c>
      <c r="G44" s="42">
        <f t="shared" si="9"/>
        <v>7.1303538175046564</v>
      </c>
      <c r="H44" s="55">
        <f t="shared" si="10"/>
        <v>-99.742000000000004</v>
      </c>
    </row>
    <row r="45" spans="1:234" s="56" customFormat="1" ht="36">
      <c r="A45" s="180" t="s">
        <v>249</v>
      </c>
      <c r="B45" s="40" t="s">
        <v>43</v>
      </c>
      <c r="C45" s="30"/>
      <c r="D45" s="30">
        <v>107.4</v>
      </c>
      <c r="E45" s="31">
        <v>7.6580000000000004</v>
      </c>
      <c r="F45" s="220">
        <v>8.4963099999999994</v>
      </c>
      <c r="G45" s="216">
        <f t="shared" si="9"/>
        <v>7.1303538175046564</v>
      </c>
      <c r="H45" s="31">
        <f t="shared" si="10"/>
        <v>-99.742000000000004</v>
      </c>
    </row>
    <row r="46" spans="1:234" s="56" customFormat="1" ht="60" customHeight="1" thickBot="1">
      <c r="A46" s="123" t="s">
        <v>250</v>
      </c>
      <c r="B46" s="213" t="s">
        <v>44</v>
      </c>
      <c r="C46" s="57"/>
      <c r="D46" s="57">
        <v>203.1</v>
      </c>
      <c r="E46" s="58">
        <v>58.85342</v>
      </c>
      <c r="F46" s="59"/>
      <c r="G46" s="42">
        <f t="shared" si="9"/>
        <v>28.977557853274249</v>
      </c>
      <c r="H46" s="20">
        <f t="shared" si="10"/>
        <v>-144.24657999999999</v>
      </c>
    </row>
    <row r="47" spans="1:234" s="61" customFormat="1" ht="12.75" thickBot="1">
      <c r="A47" s="60" t="s">
        <v>251</v>
      </c>
      <c r="B47" s="189" t="s">
        <v>45</v>
      </c>
      <c r="C47" s="25">
        <f>C48+C49</f>
        <v>0</v>
      </c>
      <c r="D47" s="25">
        <f>D48+D49</f>
        <v>311</v>
      </c>
      <c r="E47" s="25">
        <f>E48+E49</f>
        <v>56.695439999999998</v>
      </c>
      <c r="F47" s="25">
        <f t="shared" ref="F47" si="11">F48+F49</f>
        <v>17.886279999999999</v>
      </c>
      <c r="G47" s="188">
        <f t="shared" si="9"/>
        <v>18.23004501607717</v>
      </c>
      <c r="H47" s="27">
        <f t="shared" si="10"/>
        <v>-254.30456000000001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56" customFormat="1">
      <c r="A48" s="105" t="s">
        <v>252</v>
      </c>
      <c r="B48" s="48" t="s">
        <v>45</v>
      </c>
      <c r="C48" s="62"/>
      <c r="D48" s="62">
        <v>300</v>
      </c>
      <c r="E48" s="63">
        <v>56.695439999999998</v>
      </c>
      <c r="F48" s="64">
        <v>17.886279999999999</v>
      </c>
      <c r="G48" s="23">
        <f t="shared" si="9"/>
        <v>18.898479999999999</v>
      </c>
      <c r="H48" s="38">
        <f t="shared" si="10"/>
        <v>-243.30456000000001</v>
      </c>
    </row>
    <row r="49" spans="1:8" s="56" customFormat="1" ht="48.75" thickBot="1">
      <c r="A49" s="177" t="s">
        <v>253</v>
      </c>
      <c r="B49" s="65" t="s">
        <v>46</v>
      </c>
      <c r="C49" s="21"/>
      <c r="D49" s="21">
        <v>11</v>
      </c>
      <c r="E49" s="22"/>
      <c r="F49" s="21"/>
      <c r="G49" s="54"/>
      <c r="H49" s="22"/>
    </row>
    <row r="50" spans="1:8" s="56" customFormat="1" ht="12.75" thickBot="1">
      <c r="A50" s="60" t="s">
        <v>264</v>
      </c>
      <c r="B50" s="187" t="s">
        <v>47</v>
      </c>
      <c r="C50" s="25" t="e">
        <f>C51</f>
        <v>#REF!</v>
      </c>
      <c r="D50" s="190">
        <f>D51</f>
        <v>76.8</v>
      </c>
      <c r="E50" s="190">
        <f>E51</f>
        <v>0</v>
      </c>
      <c r="F50" s="190">
        <f>F51</f>
        <v>4.0400000000000002E-3</v>
      </c>
      <c r="G50" s="188">
        <f t="shared" si="9"/>
        <v>0</v>
      </c>
      <c r="H50" s="27">
        <f t="shared" si="10"/>
        <v>-76.8</v>
      </c>
    </row>
    <row r="51" spans="1:8" s="56" customFormat="1">
      <c r="A51" s="134" t="s">
        <v>265</v>
      </c>
      <c r="B51" s="67" t="s">
        <v>48</v>
      </c>
      <c r="C51" s="16" t="e">
        <f>C53+C52+#REF!+#REF!+C54</f>
        <v>#REF!</v>
      </c>
      <c r="D51" s="16">
        <f>D53+D52+D54</f>
        <v>76.8</v>
      </c>
      <c r="E51" s="16">
        <f t="shared" ref="E51:F51" si="12">E53+E52+E54</f>
        <v>0</v>
      </c>
      <c r="F51" s="16">
        <f t="shared" si="12"/>
        <v>4.0400000000000002E-3</v>
      </c>
      <c r="G51" s="17">
        <f t="shared" si="9"/>
        <v>0</v>
      </c>
      <c r="H51" s="18">
        <f t="shared" si="10"/>
        <v>-76.8</v>
      </c>
    </row>
    <row r="52" spans="1:8" s="56" customFormat="1">
      <c r="A52" s="173" t="s">
        <v>263</v>
      </c>
      <c r="B52" s="165" t="s">
        <v>49</v>
      </c>
      <c r="C52" s="30"/>
      <c r="D52" s="30">
        <v>75.599999999999994</v>
      </c>
      <c r="E52" s="31"/>
      <c r="F52" s="30"/>
      <c r="G52" s="157">
        <f t="shared" si="9"/>
        <v>0</v>
      </c>
      <c r="H52" s="31">
        <f t="shared" si="10"/>
        <v>-75.599999999999994</v>
      </c>
    </row>
    <row r="53" spans="1:8" s="56" customFormat="1">
      <c r="A53" s="173" t="s">
        <v>262</v>
      </c>
      <c r="B53" s="166" t="s">
        <v>50</v>
      </c>
      <c r="C53" s="30"/>
      <c r="D53" s="30">
        <v>1.2</v>
      </c>
      <c r="E53" s="31"/>
      <c r="F53" s="30">
        <v>4.0400000000000002E-3</v>
      </c>
      <c r="G53" s="157">
        <f>E53/D53*100</f>
        <v>0</v>
      </c>
      <c r="H53" s="31">
        <f t="shared" si="10"/>
        <v>-1.2</v>
      </c>
    </row>
    <row r="54" spans="1:8" s="56" customFormat="1" ht="24" customHeight="1" thickBot="1">
      <c r="A54" s="178" t="s">
        <v>261</v>
      </c>
      <c r="B54" s="167" t="s">
        <v>51</v>
      </c>
      <c r="C54" s="168"/>
      <c r="D54" s="168"/>
      <c r="E54" s="169"/>
      <c r="F54" s="168"/>
      <c r="G54" s="170" t="e">
        <f>E54/D54*100</f>
        <v>#DIV/0!</v>
      </c>
      <c r="H54" s="169">
        <f t="shared" si="10"/>
        <v>0</v>
      </c>
    </row>
    <row r="55" spans="1:8" s="56" customFormat="1" ht="14.25" customHeight="1" thickBot="1">
      <c r="A55" s="179" t="s">
        <v>260</v>
      </c>
      <c r="B55" s="70" t="s">
        <v>52</v>
      </c>
      <c r="C55" s="71">
        <f t="shared" ref="C55:F56" si="13">C56</f>
        <v>0</v>
      </c>
      <c r="D55" s="71">
        <f t="shared" si="13"/>
        <v>0</v>
      </c>
      <c r="E55" s="72">
        <f t="shared" si="13"/>
        <v>24.394870000000001</v>
      </c>
      <c r="F55" s="118">
        <f t="shared" si="13"/>
        <v>0</v>
      </c>
      <c r="G55" s="191" t="e">
        <f t="shared" ref="G55:G57" si="14">E55/D55*100</f>
        <v>#DIV/0!</v>
      </c>
      <c r="H55" s="73">
        <f t="shared" si="10"/>
        <v>24.394870000000001</v>
      </c>
    </row>
    <row r="56" spans="1:8" s="56" customFormat="1" ht="12.75" customHeight="1">
      <c r="A56" s="174" t="s">
        <v>259</v>
      </c>
      <c r="B56" s="223" t="s">
        <v>53</v>
      </c>
      <c r="C56" s="16">
        <f t="shared" si="13"/>
        <v>0</v>
      </c>
      <c r="D56" s="16">
        <f t="shared" si="13"/>
        <v>0</v>
      </c>
      <c r="E56" s="18">
        <f t="shared" si="13"/>
        <v>24.394870000000001</v>
      </c>
      <c r="F56" s="18">
        <f t="shared" si="13"/>
        <v>0</v>
      </c>
      <c r="G56" s="17" t="e">
        <f t="shared" si="14"/>
        <v>#DIV/0!</v>
      </c>
      <c r="H56" s="20">
        <f t="shared" si="10"/>
        <v>24.394870000000001</v>
      </c>
    </row>
    <row r="57" spans="1:8" s="56" customFormat="1" ht="15.75" customHeight="1" thickBot="1">
      <c r="A57" s="178" t="s">
        <v>258</v>
      </c>
      <c r="B57" s="224" t="s">
        <v>54</v>
      </c>
      <c r="C57" s="168"/>
      <c r="D57" s="168">
        <v>0</v>
      </c>
      <c r="E57" s="169">
        <v>24.394870000000001</v>
      </c>
      <c r="F57" s="168"/>
      <c r="G57" s="170" t="e">
        <f t="shared" si="14"/>
        <v>#DIV/0!</v>
      </c>
      <c r="H57" s="169">
        <f t="shared" si="10"/>
        <v>24.394870000000001</v>
      </c>
    </row>
    <row r="58" spans="1:8" s="56" customFormat="1" ht="12.75" thickBot="1">
      <c r="A58" s="60" t="s">
        <v>55</v>
      </c>
      <c r="B58" s="192" t="s">
        <v>56</v>
      </c>
      <c r="C58" s="74" t="e">
        <f>#REF!+C60+#REF!</f>
        <v>#REF!</v>
      </c>
      <c r="D58" s="74">
        <f>D59</f>
        <v>125</v>
      </c>
      <c r="E58" s="74">
        <f t="shared" ref="E58:F58" si="15">E59</f>
        <v>46.015039999999999</v>
      </c>
      <c r="F58" s="74">
        <f t="shared" si="15"/>
        <v>0</v>
      </c>
      <c r="G58" s="75">
        <f>E58/D58*100</f>
        <v>36.812032000000002</v>
      </c>
      <c r="H58" s="73">
        <f t="shared" si="10"/>
        <v>-78.984960000000001</v>
      </c>
    </row>
    <row r="59" spans="1:8" s="56" customFormat="1" ht="21.75" customHeight="1">
      <c r="A59" s="164" t="s">
        <v>255</v>
      </c>
      <c r="B59" s="155" t="s">
        <v>256</v>
      </c>
      <c r="C59" s="163"/>
      <c r="D59" s="63">
        <f>D60</f>
        <v>125</v>
      </c>
      <c r="E59" s="63">
        <f t="shared" ref="E59:F59" si="16">E60</f>
        <v>46.015039999999999</v>
      </c>
      <c r="F59" s="63">
        <f t="shared" si="16"/>
        <v>0</v>
      </c>
      <c r="G59" s="17">
        <f t="shared" ref="G59:G78" si="17">E59/D59*100</f>
        <v>36.812032000000002</v>
      </c>
      <c r="H59" s="22">
        <f t="shared" si="10"/>
        <v>-78.984960000000001</v>
      </c>
    </row>
    <row r="60" spans="1:8" s="10" customFormat="1" ht="24.75" thickBot="1">
      <c r="A60" s="186" t="s">
        <v>257</v>
      </c>
      <c r="B60" s="162" t="s">
        <v>57</v>
      </c>
      <c r="C60" s="33"/>
      <c r="D60" s="33">
        <v>125</v>
      </c>
      <c r="E60" s="34">
        <v>46.015039999999999</v>
      </c>
      <c r="F60" s="33"/>
      <c r="G60" s="157">
        <f t="shared" si="17"/>
        <v>36.812032000000002</v>
      </c>
      <c r="H60" s="34">
        <f t="shared" si="10"/>
        <v>-78.984960000000001</v>
      </c>
    </row>
    <row r="61" spans="1:8" ht="12.75" thickBot="1">
      <c r="A61" s="60" t="s">
        <v>254</v>
      </c>
      <c r="B61" s="193" t="s">
        <v>58</v>
      </c>
      <c r="C61" s="78" t="e">
        <f>C62+C64+C66+C68+C72+C74+#REF!+C78+C80+C86+C70+C89</f>
        <v>#REF!</v>
      </c>
      <c r="D61" s="78">
        <f>D62+D64+D66+D68+D72+D74+D78+D80+D86+D70+D89+D82+D84</f>
        <v>196</v>
      </c>
      <c r="E61" s="78">
        <f>E62+E64+E66+E68+E72+E74+E78+E80+E86+E70+E89+E82+E84+E76</f>
        <v>17.54616</v>
      </c>
      <c r="F61" s="78">
        <f t="shared" ref="F61" si="18">F62+F64+F66+F68+F72+F74+F78+F80+F86+F70+F89+F82+F84</f>
        <v>134.21078</v>
      </c>
      <c r="G61" s="26">
        <f t="shared" si="17"/>
        <v>8.9521224489795923</v>
      </c>
      <c r="H61" s="27">
        <f t="shared" si="10"/>
        <v>-178.45384000000001</v>
      </c>
    </row>
    <row r="62" spans="1:8" ht="33" customHeight="1">
      <c r="A62" s="79" t="s">
        <v>59</v>
      </c>
      <c r="B62" s="151" t="s">
        <v>60</v>
      </c>
      <c r="C62" s="16">
        <f>C63</f>
        <v>0</v>
      </c>
      <c r="D62" s="16">
        <f>D63</f>
        <v>8</v>
      </c>
      <c r="E62" s="16">
        <f>E63</f>
        <v>0.1</v>
      </c>
      <c r="F62" s="16">
        <f t="shared" ref="F62" si="19">F63</f>
        <v>0</v>
      </c>
      <c r="G62" s="17">
        <f t="shared" si="17"/>
        <v>1.25</v>
      </c>
      <c r="H62" s="214">
        <f t="shared" si="10"/>
        <v>-7.9</v>
      </c>
    </row>
    <row r="63" spans="1:8" s="10" customFormat="1" ht="37.5" customHeight="1">
      <c r="A63" s="80" t="s">
        <v>61</v>
      </c>
      <c r="B63" s="81" t="s">
        <v>62</v>
      </c>
      <c r="C63" s="16"/>
      <c r="D63" s="89">
        <v>8</v>
      </c>
      <c r="E63" s="221">
        <v>0.1</v>
      </c>
      <c r="F63" s="220"/>
      <c r="G63" s="157"/>
      <c r="H63" s="31"/>
    </row>
    <row r="64" spans="1:8" ht="36">
      <c r="A64" s="79" t="s">
        <v>63</v>
      </c>
      <c r="B64" s="225" t="s">
        <v>64</v>
      </c>
      <c r="C64" s="16">
        <f>C65</f>
        <v>0</v>
      </c>
      <c r="D64" s="16">
        <f>D65</f>
        <v>31</v>
      </c>
      <c r="E64" s="16">
        <f>E65</f>
        <v>4.5025000000000004</v>
      </c>
      <c r="F64" s="16">
        <f>F65</f>
        <v>2.5</v>
      </c>
      <c r="G64" s="17">
        <f t="shared" si="17"/>
        <v>14.5241935483871</v>
      </c>
      <c r="H64" s="82">
        <f t="shared" si="10"/>
        <v>-26.497499999999999</v>
      </c>
    </row>
    <row r="65" spans="1:8" ht="48.75" customHeight="1">
      <c r="A65" s="80" t="s">
        <v>65</v>
      </c>
      <c r="B65" s="153" t="s">
        <v>66</v>
      </c>
      <c r="C65" s="16"/>
      <c r="D65" s="89">
        <v>31</v>
      </c>
      <c r="E65" s="221">
        <v>4.5025000000000004</v>
      </c>
      <c r="F65" s="30">
        <v>2.5</v>
      </c>
      <c r="G65" s="157"/>
      <c r="H65" s="222"/>
    </row>
    <row r="66" spans="1:8" ht="36">
      <c r="A66" s="79" t="s">
        <v>67</v>
      </c>
      <c r="B66" s="213" t="s">
        <v>68</v>
      </c>
      <c r="C66" s="16">
        <f>C67</f>
        <v>0</v>
      </c>
      <c r="D66" s="16">
        <f>D67</f>
        <v>4</v>
      </c>
      <c r="E66" s="16">
        <f>E67</f>
        <v>0.27476</v>
      </c>
      <c r="F66" s="16">
        <f>F67</f>
        <v>0</v>
      </c>
      <c r="G66" s="17">
        <f t="shared" si="17"/>
        <v>6.8689999999999998</v>
      </c>
      <c r="H66" s="82">
        <f t="shared" si="10"/>
        <v>-3.7252399999999999</v>
      </c>
    </row>
    <row r="67" spans="1:8" ht="48">
      <c r="A67" s="80" t="s">
        <v>69</v>
      </c>
      <c r="B67" s="153" t="s">
        <v>70</v>
      </c>
      <c r="C67" s="16"/>
      <c r="D67" s="89">
        <v>4</v>
      </c>
      <c r="E67" s="221">
        <v>0.27476</v>
      </c>
      <c r="F67" s="30"/>
      <c r="G67" s="157"/>
      <c r="H67" s="222"/>
    </row>
    <row r="68" spans="1:8" ht="36">
      <c r="A68" s="79" t="s">
        <v>203</v>
      </c>
      <c r="B68" s="151" t="s">
        <v>204</v>
      </c>
      <c r="C68" s="16">
        <f>C69</f>
        <v>0</v>
      </c>
      <c r="D68" s="16">
        <f>D69</f>
        <v>37</v>
      </c>
      <c r="E68" s="16">
        <f>E69</f>
        <v>0</v>
      </c>
      <c r="F68" s="16">
        <f>F69</f>
        <v>0</v>
      </c>
      <c r="G68" s="17">
        <f t="shared" si="17"/>
        <v>0</v>
      </c>
      <c r="H68" s="82">
        <f t="shared" si="10"/>
        <v>-37</v>
      </c>
    </row>
    <row r="69" spans="1:8" ht="48">
      <c r="A69" s="80" t="s">
        <v>205</v>
      </c>
      <c r="B69" s="152" t="s">
        <v>206</v>
      </c>
      <c r="C69" s="16"/>
      <c r="D69" s="89">
        <v>37</v>
      </c>
      <c r="E69" s="221">
        <v>0</v>
      </c>
      <c r="F69" s="31"/>
      <c r="G69" s="157"/>
      <c r="H69" s="222"/>
    </row>
    <row r="70" spans="1:8" ht="36">
      <c r="A70" s="79" t="s">
        <v>71</v>
      </c>
      <c r="B70" s="213" t="s">
        <v>72</v>
      </c>
      <c r="C70" s="16">
        <f>C71</f>
        <v>0</v>
      </c>
      <c r="D70" s="16">
        <f>D71</f>
        <v>5</v>
      </c>
      <c r="E70" s="16">
        <f t="shared" ref="E70:F70" si="20">E71</f>
        <v>3</v>
      </c>
      <c r="F70" s="16">
        <f t="shared" si="20"/>
        <v>0</v>
      </c>
      <c r="G70" s="17">
        <f t="shared" si="17"/>
        <v>60</v>
      </c>
      <c r="H70" s="82">
        <f t="shared" si="10"/>
        <v>-2</v>
      </c>
    </row>
    <row r="71" spans="1:8" ht="48">
      <c r="A71" s="80" t="s">
        <v>73</v>
      </c>
      <c r="B71" s="153" t="s">
        <v>74</v>
      </c>
      <c r="C71" s="16"/>
      <c r="D71" s="89">
        <v>5</v>
      </c>
      <c r="E71" s="221">
        <v>3</v>
      </c>
      <c r="F71" s="31"/>
      <c r="G71" s="157"/>
      <c r="H71" s="222"/>
    </row>
    <row r="72" spans="1:8" ht="36">
      <c r="A72" s="79" t="s">
        <v>75</v>
      </c>
      <c r="B72" s="213" t="s">
        <v>76</v>
      </c>
      <c r="C72" s="16">
        <f>C73</f>
        <v>0</v>
      </c>
      <c r="D72" s="16">
        <f>D73</f>
        <v>0</v>
      </c>
      <c r="E72" s="16">
        <f>E73</f>
        <v>5.0000000000000002E-5</v>
      </c>
      <c r="F72" s="16">
        <f>F73</f>
        <v>6.9995000000000003</v>
      </c>
      <c r="G72" s="17" t="e">
        <f t="shared" si="17"/>
        <v>#DIV/0!</v>
      </c>
      <c r="H72" s="82">
        <f t="shared" si="10"/>
        <v>5.0000000000000002E-5</v>
      </c>
    </row>
    <row r="73" spans="1:8" ht="48">
      <c r="A73" s="80" t="s">
        <v>77</v>
      </c>
      <c r="B73" s="153" t="s">
        <v>78</v>
      </c>
      <c r="C73" s="16"/>
      <c r="D73" s="89">
        <v>0</v>
      </c>
      <c r="E73" s="221">
        <v>5.0000000000000002E-5</v>
      </c>
      <c r="F73" s="221">
        <v>6.9995000000000003</v>
      </c>
      <c r="G73" s="157"/>
      <c r="H73" s="222"/>
    </row>
    <row r="74" spans="1:8" ht="36">
      <c r="A74" s="79" t="s">
        <v>79</v>
      </c>
      <c r="B74" s="213" t="s">
        <v>80</v>
      </c>
      <c r="C74" s="16">
        <f>C75</f>
        <v>0</v>
      </c>
      <c r="D74" s="16">
        <f>D75</f>
        <v>2</v>
      </c>
      <c r="E74" s="16">
        <f>E75</f>
        <v>0.15</v>
      </c>
      <c r="F74" s="16">
        <f>F75</f>
        <v>0.15</v>
      </c>
      <c r="G74" s="17">
        <f t="shared" si="17"/>
        <v>7.5</v>
      </c>
      <c r="H74" s="82">
        <f t="shared" si="10"/>
        <v>-1.85</v>
      </c>
    </row>
    <row r="75" spans="1:8" ht="60">
      <c r="A75" s="80" t="s">
        <v>81</v>
      </c>
      <c r="B75" s="153" t="s">
        <v>82</v>
      </c>
      <c r="C75" s="16"/>
      <c r="D75" s="89">
        <v>2</v>
      </c>
      <c r="E75" s="221">
        <v>0.15</v>
      </c>
      <c r="F75" s="30">
        <v>0.15</v>
      </c>
      <c r="G75" s="17"/>
      <c r="H75" s="82"/>
    </row>
    <row r="76" spans="1:8" ht="36">
      <c r="A76" s="79" t="s">
        <v>269</v>
      </c>
      <c r="B76" s="213" t="s">
        <v>270</v>
      </c>
      <c r="C76" s="16"/>
      <c r="D76" s="16">
        <f>D77</f>
        <v>0</v>
      </c>
      <c r="E76" s="16">
        <f t="shared" ref="E76:F76" si="21">E77</f>
        <v>0.25001000000000001</v>
      </c>
      <c r="F76" s="16">
        <f t="shared" si="21"/>
        <v>0</v>
      </c>
      <c r="G76" s="17" t="e">
        <f t="shared" si="17"/>
        <v>#DIV/0!</v>
      </c>
      <c r="H76" s="82">
        <f t="shared" si="10"/>
        <v>0.25001000000000001</v>
      </c>
    </row>
    <row r="77" spans="1:8" ht="48">
      <c r="A77" s="80" t="s">
        <v>271</v>
      </c>
      <c r="B77" s="153" t="s">
        <v>272</v>
      </c>
      <c r="C77" s="16"/>
      <c r="D77" s="89"/>
      <c r="E77" s="221">
        <v>0.25001000000000001</v>
      </c>
      <c r="F77" s="89"/>
      <c r="G77" s="157"/>
      <c r="H77" s="222"/>
    </row>
    <row r="78" spans="1:8" ht="36">
      <c r="A78" s="79" t="s">
        <v>83</v>
      </c>
      <c r="B78" s="213" t="s">
        <v>84</v>
      </c>
      <c r="C78" s="16">
        <f>C79</f>
        <v>0</v>
      </c>
      <c r="D78" s="16">
        <f>D79</f>
        <v>74</v>
      </c>
      <c r="E78" s="16">
        <f t="shared" ref="E78:F78" si="22">E79</f>
        <v>2.3000000000000001E-4</v>
      </c>
      <c r="F78" s="16">
        <f t="shared" si="22"/>
        <v>0</v>
      </c>
      <c r="G78" s="17">
        <f t="shared" si="17"/>
        <v>3.1081081081081081E-4</v>
      </c>
      <c r="H78" s="82">
        <f t="shared" si="10"/>
        <v>-73.999769999999998</v>
      </c>
    </row>
    <row r="79" spans="1:8" ht="48">
      <c r="A79" s="80" t="s">
        <v>85</v>
      </c>
      <c r="B79" s="153" t="s">
        <v>86</v>
      </c>
      <c r="C79" s="16"/>
      <c r="D79" s="89">
        <v>74</v>
      </c>
      <c r="E79" s="221">
        <v>2.3000000000000001E-4</v>
      </c>
      <c r="F79" s="30"/>
      <c r="G79" s="216"/>
      <c r="H79" s="222"/>
    </row>
    <row r="80" spans="1:8" ht="36">
      <c r="A80" s="79" t="s">
        <v>87</v>
      </c>
      <c r="B80" s="225" t="s">
        <v>88</v>
      </c>
      <c r="C80" s="16">
        <f>C81</f>
        <v>0</v>
      </c>
      <c r="D80" s="16">
        <f>D81</f>
        <v>35</v>
      </c>
      <c r="E80" s="16">
        <f>E81</f>
        <v>8.3653700000000004</v>
      </c>
      <c r="F80" s="16">
        <f>F81</f>
        <v>3.2059799999999998</v>
      </c>
      <c r="G80" s="42">
        <f t="shared" ref="G80:G89" si="23">E80/D80*100</f>
        <v>23.901057142857145</v>
      </c>
      <c r="H80" s="82">
        <f t="shared" si="10"/>
        <v>-26.634630000000001</v>
      </c>
    </row>
    <row r="81" spans="1:8" ht="47.25" customHeight="1">
      <c r="A81" s="83" t="s">
        <v>89</v>
      </c>
      <c r="B81" s="84" t="s">
        <v>90</v>
      </c>
      <c r="C81" s="16"/>
      <c r="D81" s="89">
        <v>35</v>
      </c>
      <c r="E81" s="221">
        <v>8.3653700000000004</v>
      </c>
      <c r="F81" s="30">
        <v>3.2059799999999998</v>
      </c>
      <c r="G81" s="216"/>
      <c r="H81" s="222"/>
    </row>
    <row r="82" spans="1:8" ht="25.5" customHeight="1">
      <c r="A82" s="86" t="s">
        <v>91</v>
      </c>
      <c r="B82" s="87" t="s">
        <v>92</v>
      </c>
      <c r="C82" s="16"/>
      <c r="D82" s="16">
        <f>D83</f>
        <v>0</v>
      </c>
      <c r="E82" s="16">
        <f>E83</f>
        <v>0.27818999999999999</v>
      </c>
      <c r="F82" s="16">
        <f>F83</f>
        <v>0</v>
      </c>
      <c r="G82" s="42" t="e">
        <f t="shared" si="23"/>
        <v>#DIV/0!</v>
      </c>
      <c r="H82" s="82">
        <f t="shared" si="10"/>
        <v>0.27818999999999999</v>
      </c>
    </row>
    <row r="83" spans="1:8" ht="36.75" customHeight="1">
      <c r="A83" s="85" t="s">
        <v>93</v>
      </c>
      <c r="B83" s="88" t="s">
        <v>94</v>
      </c>
      <c r="C83" s="16"/>
      <c r="D83" s="16"/>
      <c r="E83" s="16">
        <v>0.27818999999999999</v>
      </c>
      <c r="F83" s="19"/>
      <c r="G83" s="42"/>
      <c r="H83" s="82"/>
    </row>
    <row r="84" spans="1:8" ht="34.5" hidden="1" customHeight="1">
      <c r="A84" s="86" t="s">
        <v>95</v>
      </c>
      <c r="B84" s="87" t="s">
        <v>96</v>
      </c>
      <c r="C84" s="44"/>
      <c r="D84" s="20">
        <f>D85</f>
        <v>0</v>
      </c>
      <c r="E84" s="16">
        <f>E85</f>
        <v>0</v>
      </c>
      <c r="F84" s="16">
        <f>F85</f>
        <v>0</v>
      </c>
      <c r="G84" s="42" t="e">
        <f>E84/D84*100</f>
        <v>#DIV/0!</v>
      </c>
      <c r="H84" s="82">
        <f t="shared" si="10"/>
        <v>0</v>
      </c>
    </row>
    <row r="85" spans="1:8" ht="44.25" hidden="1" customHeight="1">
      <c r="A85" s="85" t="s">
        <v>97</v>
      </c>
      <c r="B85" s="88" t="s">
        <v>98</v>
      </c>
      <c r="C85" s="16"/>
      <c r="D85" s="16"/>
      <c r="E85" s="16"/>
      <c r="F85" s="19"/>
      <c r="G85" s="42"/>
      <c r="H85" s="82"/>
    </row>
    <row r="86" spans="1:8" ht="36">
      <c r="A86" s="90" t="s">
        <v>99</v>
      </c>
      <c r="B86" s="107" t="s">
        <v>100</v>
      </c>
      <c r="C86" s="19">
        <f>C87+C88</f>
        <v>0</v>
      </c>
      <c r="D86" s="19">
        <f>D87+D88</f>
        <v>0</v>
      </c>
      <c r="E86" s="19">
        <f>E87+E88</f>
        <v>0.62504999999999999</v>
      </c>
      <c r="F86" s="19">
        <f>F87+F88</f>
        <v>1.3553000000000002</v>
      </c>
      <c r="G86" s="42" t="e">
        <f t="shared" si="23"/>
        <v>#DIV/0!</v>
      </c>
      <c r="H86" s="82">
        <f t="shared" si="10"/>
        <v>0.62504999999999999</v>
      </c>
    </row>
    <row r="87" spans="1:8" ht="36">
      <c r="A87" s="91" t="s">
        <v>101</v>
      </c>
      <c r="B87" s="226" t="s">
        <v>102</v>
      </c>
      <c r="C87" s="21"/>
      <c r="D87" s="33"/>
      <c r="E87" s="33">
        <v>5.0000000000000002E-5</v>
      </c>
      <c r="F87" s="33">
        <v>1.1088100000000001</v>
      </c>
      <c r="G87" s="216" t="e">
        <f t="shared" si="23"/>
        <v>#DIV/0!</v>
      </c>
      <c r="H87" s="222">
        <f t="shared" si="10"/>
        <v>5.0000000000000002E-5</v>
      </c>
    </row>
    <row r="88" spans="1:8" ht="36">
      <c r="A88" s="91" t="s">
        <v>103</v>
      </c>
      <c r="B88" s="226" t="s">
        <v>104</v>
      </c>
      <c r="C88" s="21"/>
      <c r="D88" s="33"/>
      <c r="E88" s="34">
        <v>0.625</v>
      </c>
      <c r="F88" s="33">
        <v>0.24648999999999999</v>
      </c>
      <c r="G88" s="218" t="e">
        <f t="shared" si="23"/>
        <v>#DIV/0!</v>
      </c>
      <c r="H88" s="222">
        <f t="shared" si="10"/>
        <v>0.625</v>
      </c>
    </row>
    <row r="89" spans="1:8">
      <c r="A89" s="92" t="s">
        <v>105</v>
      </c>
      <c r="B89" s="161" t="s">
        <v>106</v>
      </c>
      <c r="C89" s="19">
        <f>C90</f>
        <v>0</v>
      </c>
      <c r="D89" s="19">
        <f>D90</f>
        <v>0</v>
      </c>
      <c r="E89" s="19">
        <f>E90</f>
        <v>0</v>
      </c>
      <c r="F89" s="19">
        <f>F90</f>
        <v>120</v>
      </c>
      <c r="G89" s="54" t="e">
        <f t="shared" si="23"/>
        <v>#DIV/0!</v>
      </c>
      <c r="H89" s="82">
        <f t="shared" si="10"/>
        <v>0</v>
      </c>
    </row>
    <row r="90" spans="1:8" ht="47.25" customHeight="1" thickBot="1">
      <c r="A90" s="93" t="s">
        <v>107</v>
      </c>
      <c r="B90" s="227" t="s">
        <v>108</v>
      </c>
      <c r="C90" s="33"/>
      <c r="D90" s="33"/>
      <c r="E90" s="34"/>
      <c r="F90" s="33">
        <v>120</v>
      </c>
      <c r="G90" s="54"/>
      <c r="H90" s="82"/>
    </row>
    <row r="91" spans="1:8" ht="12.75" thickBot="1">
      <c r="A91" s="194" t="s">
        <v>109</v>
      </c>
      <c r="B91" s="193" t="s">
        <v>110</v>
      </c>
      <c r="C91" s="25">
        <f>C92+C93</f>
        <v>0</v>
      </c>
      <c r="D91" s="25">
        <f>D92+D93</f>
        <v>0</v>
      </c>
      <c r="E91" s="25">
        <f t="shared" ref="E91:F91" si="24">E92+E93</f>
        <v>0</v>
      </c>
      <c r="F91" s="25">
        <f t="shared" si="24"/>
        <v>63.906570000000002</v>
      </c>
      <c r="G91" s="26" t="e">
        <f>E91/D91*100</f>
        <v>#DIV/0!</v>
      </c>
      <c r="H91" s="27">
        <f t="shared" ref="H91:H106" si="25">E91-D91</f>
        <v>0</v>
      </c>
    </row>
    <row r="92" spans="1:8">
      <c r="A92" s="94" t="s">
        <v>111</v>
      </c>
      <c r="B92" s="67" t="s">
        <v>112</v>
      </c>
      <c r="C92" s="16"/>
      <c r="D92" s="16"/>
      <c r="E92" s="18"/>
      <c r="F92" s="16">
        <v>7.1530300000000002</v>
      </c>
      <c r="G92" s="17">
        <v>0</v>
      </c>
      <c r="H92" s="18">
        <f t="shared" si="25"/>
        <v>0</v>
      </c>
    </row>
    <row r="93" spans="1:8" ht="12.75" thickBot="1">
      <c r="A93" s="95" t="s">
        <v>113</v>
      </c>
      <c r="B93" s="39" t="s">
        <v>110</v>
      </c>
      <c r="C93" s="21"/>
      <c r="D93" s="21"/>
      <c r="E93" s="22"/>
      <c r="F93" s="21">
        <v>56.753540000000001</v>
      </c>
      <c r="G93" s="54">
        <v>0</v>
      </c>
      <c r="H93" s="22">
        <f t="shared" si="25"/>
        <v>0</v>
      </c>
    </row>
    <row r="94" spans="1:8">
      <c r="A94" s="206" t="s">
        <v>114</v>
      </c>
      <c r="B94" s="198" t="s">
        <v>115</v>
      </c>
      <c r="C94" s="96" t="e">
        <f>C95+C142+C139+C137+C131</f>
        <v>#REF!</v>
      </c>
      <c r="D94" s="96">
        <f>D95+D142+D139+D137+D131</f>
        <v>417183.88399999996</v>
      </c>
      <c r="E94" s="96">
        <f>E95+E142+E139+E137+E131</f>
        <v>28470.65842</v>
      </c>
      <c r="F94" s="96">
        <f>F95+F142+F139+F137</f>
        <v>24818.67452</v>
      </c>
      <c r="G94" s="97">
        <f t="shared" ref="G94:G98" si="26">E94/D94*100</f>
        <v>6.8244866381271825</v>
      </c>
      <c r="H94" s="98">
        <f t="shared" si="25"/>
        <v>-388713.22557999997</v>
      </c>
    </row>
    <row r="95" spans="1:8">
      <c r="A95" s="210" t="s">
        <v>116</v>
      </c>
      <c r="B95" s="199" t="s">
        <v>117</v>
      </c>
      <c r="C95" s="99" t="e">
        <f>C96+C98+C108</f>
        <v>#REF!</v>
      </c>
      <c r="D95" s="99">
        <f>D96+D98+D108</f>
        <v>367021.8</v>
      </c>
      <c r="E95" s="99">
        <f>E96+E98+E108</f>
        <v>26069.998950000001</v>
      </c>
      <c r="F95" s="99">
        <f>F96+F98+F108+F131</f>
        <v>24818.67452</v>
      </c>
      <c r="G95" s="100">
        <f t="shared" si="26"/>
        <v>7.103120019028843</v>
      </c>
      <c r="H95" s="101">
        <f t="shared" si="25"/>
        <v>-340951.80105000001</v>
      </c>
    </row>
    <row r="96" spans="1:8" ht="12.75" thickBot="1">
      <c r="A96" s="179" t="s">
        <v>118</v>
      </c>
      <c r="B96" s="196" t="s">
        <v>119</v>
      </c>
      <c r="C96" s="102" t="e">
        <f>C97+#REF!</f>
        <v>#REF!</v>
      </c>
      <c r="D96" s="102">
        <f>D97</f>
        <v>164388</v>
      </c>
      <c r="E96" s="102">
        <f t="shared" ref="E96:F96" si="27">E97</f>
        <v>11827</v>
      </c>
      <c r="F96" s="102">
        <f t="shared" si="27"/>
        <v>9443</v>
      </c>
      <c r="G96" s="103">
        <f t="shared" si="26"/>
        <v>7.1945640801031701</v>
      </c>
      <c r="H96" s="104">
        <f t="shared" si="25"/>
        <v>-152561</v>
      </c>
    </row>
    <row r="97" spans="1:8" ht="26.25" customHeight="1" thickBot="1">
      <c r="A97" s="111" t="s">
        <v>120</v>
      </c>
      <c r="B97" s="112" t="s">
        <v>266</v>
      </c>
      <c r="C97" s="16"/>
      <c r="D97" s="16">
        <v>164388</v>
      </c>
      <c r="E97" s="18">
        <v>11827</v>
      </c>
      <c r="F97" s="16">
        <v>9443</v>
      </c>
      <c r="G97" s="17">
        <f t="shared" si="26"/>
        <v>7.1945640801031701</v>
      </c>
      <c r="H97" s="18">
        <f t="shared" si="25"/>
        <v>-152561</v>
      </c>
    </row>
    <row r="98" spans="1:8" ht="12.75" thickBot="1">
      <c r="A98" s="60" t="s">
        <v>121</v>
      </c>
      <c r="B98" s="193" t="s">
        <v>122</v>
      </c>
      <c r="C98" s="25" t="e">
        <f>#REF!+C101+C102+C103+#REF!+C100</f>
        <v>#REF!</v>
      </c>
      <c r="D98" s="25">
        <f>D99+D100+D101+D102+D103</f>
        <v>18232.399999999998</v>
      </c>
      <c r="E98" s="25">
        <f t="shared" ref="E98:F98" si="28">E99+E100+E101+E102+E103</f>
        <v>183.64953</v>
      </c>
      <c r="F98" s="25">
        <f t="shared" si="28"/>
        <v>307.83383000000003</v>
      </c>
      <c r="G98" s="26">
        <f t="shared" si="26"/>
        <v>1.0072701893332749</v>
      </c>
      <c r="H98" s="27">
        <f t="shared" si="25"/>
        <v>-18048.750469999999</v>
      </c>
    </row>
    <row r="99" spans="1:8" ht="24">
      <c r="A99" s="154" t="s">
        <v>123</v>
      </c>
      <c r="B99" s="155" t="s">
        <v>268</v>
      </c>
      <c r="C99" s="133"/>
      <c r="D99" s="62">
        <v>345.6</v>
      </c>
      <c r="E99" s="62"/>
      <c r="F99" s="62"/>
      <c r="G99" s="42">
        <v>0</v>
      </c>
      <c r="H99" s="20">
        <f>E99-D99</f>
        <v>-345.6</v>
      </c>
    </row>
    <row r="100" spans="1:8" s="10" customFormat="1" ht="36">
      <c r="A100" s="91" t="s">
        <v>124</v>
      </c>
      <c r="B100" s="68" t="s">
        <v>125</v>
      </c>
      <c r="C100" s="19"/>
      <c r="D100" s="19">
        <v>5538.9</v>
      </c>
      <c r="E100" s="20"/>
      <c r="F100" s="19"/>
      <c r="G100" s="42">
        <v>0</v>
      </c>
      <c r="H100" s="20">
        <f>E100-D100</f>
        <v>-5538.9</v>
      </c>
    </row>
    <row r="101" spans="1:8" s="10" customFormat="1">
      <c r="A101" s="90" t="s">
        <v>126</v>
      </c>
      <c r="B101" s="46" t="s">
        <v>127</v>
      </c>
      <c r="C101" s="19"/>
      <c r="D101" s="19">
        <v>4235.3</v>
      </c>
      <c r="E101" s="20"/>
      <c r="F101" s="19"/>
      <c r="G101" s="42">
        <f>E101/D101*100</f>
        <v>0</v>
      </c>
      <c r="H101" s="20">
        <f>E101-D101</f>
        <v>-4235.3</v>
      </c>
    </row>
    <row r="102" spans="1:8" s="10" customFormat="1" ht="12.75" thickBot="1">
      <c r="A102" s="91" t="s">
        <v>207</v>
      </c>
      <c r="B102" s="106" t="s">
        <v>208</v>
      </c>
      <c r="C102" s="21"/>
      <c r="D102" s="21">
        <v>918.3</v>
      </c>
      <c r="E102" s="22"/>
      <c r="F102" s="21"/>
      <c r="G102" s="54">
        <f t="shared" ref="G102:G105" si="29">E102/D102*100</f>
        <v>0</v>
      </c>
      <c r="H102" s="20">
        <f t="shared" si="25"/>
        <v>-918.3</v>
      </c>
    </row>
    <row r="103" spans="1:8" ht="12.75" thickBot="1">
      <c r="A103" s="184" t="s">
        <v>128</v>
      </c>
      <c r="B103" s="66" t="s">
        <v>129</v>
      </c>
      <c r="C103" s="25" t="e">
        <f>C104+C105+#REF!+#REF!+#REF!+C106+C107</f>
        <v>#REF!</v>
      </c>
      <c r="D103" s="25">
        <f>D104+D105+D106+D107</f>
        <v>7194.3</v>
      </c>
      <c r="E103" s="25">
        <f t="shared" ref="E103:F103" si="30">E104+E105+E106+E107</f>
        <v>183.64953</v>
      </c>
      <c r="F103" s="25">
        <f t="shared" si="30"/>
        <v>307.83383000000003</v>
      </c>
      <c r="G103" s="26">
        <f t="shared" si="29"/>
        <v>2.5527088111421543</v>
      </c>
      <c r="H103" s="27">
        <f t="shared" si="25"/>
        <v>-7010.6504700000005</v>
      </c>
    </row>
    <row r="104" spans="1:8">
      <c r="A104" s="134" t="s">
        <v>128</v>
      </c>
      <c r="B104" s="67" t="s">
        <v>209</v>
      </c>
      <c r="C104" s="16"/>
      <c r="D104" s="16">
        <v>909</v>
      </c>
      <c r="E104" s="18"/>
      <c r="F104" s="16"/>
      <c r="G104" s="17">
        <f t="shared" si="29"/>
        <v>0</v>
      </c>
      <c r="H104" s="18">
        <f t="shared" si="25"/>
        <v>-909</v>
      </c>
    </row>
    <row r="105" spans="1:8" ht="14.25" customHeight="1">
      <c r="A105" s="91" t="s">
        <v>128</v>
      </c>
      <c r="B105" s="107" t="s">
        <v>130</v>
      </c>
      <c r="C105" s="19"/>
      <c r="D105" s="19">
        <v>1135.8</v>
      </c>
      <c r="E105" s="20"/>
      <c r="F105" s="19">
        <v>101.88</v>
      </c>
      <c r="G105" s="42">
        <f t="shared" si="29"/>
        <v>0</v>
      </c>
      <c r="H105" s="20">
        <f t="shared" si="25"/>
        <v>-1135.8</v>
      </c>
    </row>
    <row r="106" spans="1:8">
      <c r="A106" s="91" t="s">
        <v>131</v>
      </c>
      <c r="B106" s="68" t="s">
        <v>132</v>
      </c>
      <c r="C106" s="19"/>
      <c r="D106" s="19">
        <v>1986.2</v>
      </c>
      <c r="E106" s="20"/>
      <c r="F106" s="19"/>
      <c r="G106" s="42"/>
      <c r="H106" s="20">
        <f t="shared" si="25"/>
        <v>-1986.2</v>
      </c>
    </row>
    <row r="107" spans="1:8" ht="24.75" thickBot="1">
      <c r="A107" s="90" t="s">
        <v>128</v>
      </c>
      <c r="B107" s="108" t="s">
        <v>133</v>
      </c>
      <c r="C107" s="19"/>
      <c r="D107" s="19">
        <v>3163.3</v>
      </c>
      <c r="E107" s="20">
        <v>183.64953</v>
      </c>
      <c r="F107" s="19">
        <v>205.95383000000001</v>
      </c>
      <c r="G107" s="42">
        <v>0</v>
      </c>
      <c r="H107" s="20">
        <f>E107-C107</f>
        <v>183.64953</v>
      </c>
    </row>
    <row r="108" spans="1:8">
      <c r="A108" s="206" t="s">
        <v>134</v>
      </c>
      <c r="B108" s="109" t="s">
        <v>135</v>
      </c>
      <c r="C108" s="96">
        <f>C109+C121+C123+C125+C127+C128+C129+C122+C124+C126</f>
        <v>0</v>
      </c>
      <c r="D108" s="96">
        <f>D109+D121+D123+D125+D127+D128+D129+D122+D124+D126</f>
        <v>184401.4</v>
      </c>
      <c r="E108" s="96">
        <f>E109+E121+E123+E125+E127+E128+E129+E122+E124+E126</f>
        <v>14059.349420000002</v>
      </c>
      <c r="F108" s="96">
        <f>F109+F121+F123+F125+F127+F128+F129+F122+F124</f>
        <v>14148.66469</v>
      </c>
      <c r="G108" s="97">
        <f t="shared" ref="G108:G117" si="31">E108/D108*100</f>
        <v>7.624318155935911</v>
      </c>
      <c r="H108" s="98">
        <f t="shared" ref="H108:H117" si="32">E108-D108</f>
        <v>-170342.05057999998</v>
      </c>
    </row>
    <row r="109" spans="1:8" ht="12.75" thickBot="1">
      <c r="A109" s="185" t="s">
        <v>136</v>
      </c>
      <c r="B109" s="110" t="s">
        <v>137</v>
      </c>
      <c r="C109" s="102">
        <f>C112+C115+C111+C110+C113+C119+C116+C117+C118+C120+C114</f>
        <v>0</v>
      </c>
      <c r="D109" s="102">
        <f>D112+D115+D111+D110+D113+D119+D116+D117+D118+D120+D114</f>
        <v>137618.6</v>
      </c>
      <c r="E109" s="102">
        <f>E112+E115+E111+E110+E113+E119+E116+E117+E118+E120+E114</f>
        <v>10451.266000000001</v>
      </c>
      <c r="F109" s="102">
        <f>F112+F115+F111+F110+F113+F119+F116+F117+F118+F120+F114</f>
        <v>10284.125</v>
      </c>
      <c r="G109" s="103">
        <f t="shared" si="31"/>
        <v>7.5943702377440259</v>
      </c>
      <c r="H109" s="104">
        <f t="shared" si="32"/>
        <v>-127167.334</v>
      </c>
    </row>
    <row r="110" spans="1:8" ht="21.75" customHeight="1">
      <c r="A110" s="111" t="s">
        <v>138</v>
      </c>
      <c r="B110" s="228" t="s">
        <v>139</v>
      </c>
      <c r="C110" s="77"/>
      <c r="D110" s="77">
        <v>1500.3</v>
      </c>
      <c r="E110" s="18"/>
      <c r="F110" s="16"/>
      <c r="G110" s="17">
        <f t="shared" si="31"/>
        <v>0</v>
      </c>
      <c r="H110" s="18">
        <f t="shared" si="32"/>
        <v>-1500.3</v>
      </c>
    </row>
    <row r="111" spans="1:8">
      <c r="A111" s="111" t="s">
        <v>138</v>
      </c>
      <c r="B111" s="68" t="s">
        <v>210</v>
      </c>
      <c r="C111" s="41"/>
      <c r="D111" s="41">
        <v>9.8000000000000007</v>
      </c>
      <c r="E111" s="20"/>
      <c r="F111" s="19"/>
      <c r="G111" s="42">
        <f t="shared" si="31"/>
        <v>0</v>
      </c>
      <c r="H111" s="20">
        <f t="shared" si="32"/>
        <v>-9.8000000000000007</v>
      </c>
    </row>
    <row r="112" spans="1:8">
      <c r="A112" s="111" t="s">
        <v>140</v>
      </c>
      <c r="B112" s="46" t="s">
        <v>141</v>
      </c>
      <c r="C112" s="19"/>
      <c r="D112" s="19">
        <v>96978.5</v>
      </c>
      <c r="E112" s="20">
        <v>8074</v>
      </c>
      <c r="F112" s="19">
        <v>8043</v>
      </c>
      <c r="G112" s="42">
        <f t="shared" si="31"/>
        <v>8.3255566955562319</v>
      </c>
      <c r="H112" s="20">
        <f t="shared" si="32"/>
        <v>-88904.5</v>
      </c>
    </row>
    <row r="113" spans="1:8">
      <c r="A113" s="111" t="s">
        <v>140</v>
      </c>
      <c r="B113" s="46" t="s">
        <v>142</v>
      </c>
      <c r="C113" s="19"/>
      <c r="D113" s="19">
        <v>17378.5</v>
      </c>
      <c r="E113" s="20">
        <v>1447</v>
      </c>
      <c r="F113" s="19">
        <v>1259</v>
      </c>
      <c r="G113" s="42">
        <f t="shared" si="31"/>
        <v>8.3263802974940297</v>
      </c>
      <c r="H113" s="20">
        <f t="shared" si="32"/>
        <v>-15931.5</v>
      </c>
    </row>
    <row r="114" spans="1:8">
      <c r="A114" s="111" t="s">
        <v>138</v>
      </c>
      <c r="B114" s="46" t="s">
        <v>146</v>
      </c>
      <c r="C114" s="19"/>
      <c r="D114" s="19">
        <v>891.1</v>
      </c>
      <c r="E114" s="20">
        <v>13.182</v>
      </c>
      <c r="F114" s="19">
        <v>96.525000000000006</v>
      </c>
      <c r="G114" s="42">
        <f t="shared" si="31"/>
        <v>1.4792952530580181</v>
      </c>
      <c r="H114" s="20">
        <f t="shared" si="32"/>
        <v>-877.91800000000001</v>
      </c>
    </row>
    <row r="115" spans="1:8">
      <c r="A115" s="111" t="s">
        <v>138</v>
      </c>
      <c r="B115" s="46" t="s">
        <v>145</v>
      </c>
      <c r="C115" s="19"/>
      <c r="D115" s="19">
        <v>238.1</v>
      </c>
      <c r="E115" s="20"/>
      <c r="F115" s="19"/>
      <c r="G115" s="42">
        <v>0</v>
      </c>
      <c r="H115" s="20">
        <f>E115-C115</f>
        <v>0</v>
      </c>
    </row>
    <row r="116" spans="1:8">
      <c r="A116" s="111" t="s">
        <v>138</v>
      </c>
      <c r="B116" s="46" t="s">
        <v>143</v>
      </c>
      <c r="C116" s="19"/>
      <c r="D116" s="19">
        <v>1293.2</v>
      </c>
      <c r="E116" s="20"/>
      <c r="F116" s="19"/>
      <c r="G116" s="42">
        <f t="shared" si="31"/>
        <v>0</v>
      </c>
      <c r="H116" s="20">
        <f t="shared" si="32"/>
        <v>-1293.2</v>
      </c>
    </row>
    <row r="117" spans="1:8">
      <c r="A117" s="111" t="s">
        <v>138</v>
      </c>
      <c r="B117" s="68" t="s">
        <v>144</v>
      </c>
      <c r="C117" s="19"/>
      <c r="D117" s="19">
        <v>425.4</v>
      </c>
      <c r="E117" s="20"/>
      <c r="F117" s="19"/>
      <c r="G117" s="42">
        <f t="shared" si="31"/>
        <v>0</v>
      </c>
      <c r="H117" s="20">
        <f t="shared" si="32"/>
        <v>-425.4</v>
      </c>
    </row>
    <row r="118" spans="1:8">
      <c r="A118" s="111" t="s">
        <v>138</v>
      </c>
      <c r="B118" s="46" t="s">
        <v>148</v>
      </c>
      <c r="C118" s="19"/>
      <c r="D118" s="19">
        <v>11196.8</v>
      </c>
      <c r="E118" s="20">
        <v>917.08399999999995</v>
      </c>
      <c r="F118" s="19">
        <v>885.6</v>
      </c>
      <c r="G118" s="42">
        <f>E118/D118*100</f>
        <v>8.1905901686196056</v>
      </c>
      <c r="H118" s="20">
        <f>E118-D118</f>
        <v>-10279.715999999999</v>
      </c>
    </row>
    <row r="119" spans="1:8" ht="36">
      <c r="A119" s="111" t="s">
        <v>138</v>
      </c>
      <c r="B119" s="107" t="s">
        <v>147</v>
      </c>
      <c r="C119" s="19"/>
      <c r="D119" s="19">
        <v>1400.6</v>
      </c>
      <c r="E119" s="20"/>
      <c r="F119" s="19"/>
      <c r="G119" s="42">
        <f t="shared" ref="G119:G134" si="33">E119/D119*100</f>
        <v>0</v>
      </c>
      <c r="H119" s="20">
        <f t="shared" ref="H119:H134" si="34">E119-D119</f>
        <v>-1400.6</v>
      </c>
    </row>
    <row r="120" spans="1:8" ht="36.75" thickBot="1">
      <c r="A120" s="113" t="s">
        <v>138</v>
      </c>
      <c r="B120" s="114" t="s">
        <v>149</v>
      </c>
      <c r="C120" s="115"/>
      <c r="D120" s="115">
        <v>6306.3</v>
      </c>
      <c r="E120" s="58"/>
      <c r="F120" s="57"/>
      <c r="G120" s="69">
        <f t="shared" si="33"/>
        <v>0</v>
      </c>
      <c r="H120" s="58">
        <f t="shared" si="34"/>
        <v>-6306.3</v>
      </c>
    </row>
    <row r="121" spans="1:8">
      <c r="A121" s="111" t="s">
        <v>150</v>
      </c>
      <c r="B121" s="112" t="s">
        <v>151</v>
      </c>
      <c r="C121" s="16"/>
      <c r="D121" s="16">
        <v>1765.9</v>
      </c>
      <c r="E121" s="18"/>
      <c r="F121" s="16"/>
      <c r="G121" s="17">
        <f t="shared" si="33"/>
        <v>0</v>
      </c>
      <c r="H121" s="18">
        <f t="shared" si="34"/>
        <v>-1765.9</v>
      </c>
    </row>
    <row r="122" spans="1:8" ht="24">
      <c r="A122" s="90" t="s">
        <v>152</v>
      </c>
      <c r="B122" s="116" t="s">
        <v>211</v>
      </c>
      <c r="C122" s="41"/>
      <c r="D122" s="41">
        <v>1030.0999999999999</v>
      </c>
      <c r="E122" s="20"/>
      <c r="F122" s="19"/>
      <c r="G122" s="42">
        <f t="shared" si="33"/>
        <v>0</v>
      </c>
      <c r="H122" s="20">
        <f t="shared" si="34"/>
        <v>-1030.0999999999999</v>
      </c>
    </row>
    <row r="123" spans="1:8">
      <c r="A123" s="90" t="s">
        <v>153</v>
      </c>
      <c r="B123" s="46" t="s">
        <v>267</v>
      </c>
      <c r="C123" s="19"/>
      <c r="D123" s="19"/>
      <c r="E123" s="20"/>
      <c r="F123" s="19">
        <v>433.32499999999999</v>
      </c>
      <c r="G123" s="42" t="e">
        <f t="shared" si="33"/>
        <v>#DIV/0!</v>
      </c>
      <c r="H123" s="20">
        <f t="shared" si="34"/>
        <v>0</v>
      </c>
    </row>
    <row r="124" spans="1:8" ht="24">
      <c r="A124" s="90" t="s">
        <v>154</v>
      </c>
      <c r="B124" s="68" t="s">
        <v>155</v>
      </c>
      <c r="C124" s="41"/>
      <c r="D124" s="41">
        <v>72</v>
      </c>
      <c r="E124" s="20"/>
      <c r="F124" s="19"/>
      <c r="G124" s="42">
        <f>E124/D124*100</f>
        <v>0</v>
      </c>
      <c r="H124" s="20">
        <f>E124-D124</f>
        <v>-72</v>
      </c>
    </row>
    <row r="125" spans="1:8" hidden="1">
      <c r="A125" s="90" t="s">
        <v>156</v>
      </c>
      <c r="B125" s="117" t="s">
        <v>212</v>
      </c>
      <c r="C125" s="41"/>
      <c r="D125" s="41"/>
      <c r="E125" s="20"/>
      <c r="F125" s="19"/>
      <c r="G125" s="42" t="e">
        <f t="shared" si="33"/>
        <v>#DIV/0!</v>
      </c>
      <c r="H125" s="20">
        <f t="shared" si="34"/>
        <v>0</v>
      </c>
    </row>
    <row r="126" spans="1:8" ht="24" hidden="1">
      <c r="A126" s="90" t="s">
        <v>157</v>
      </c>
      <c r="B126" s="68" t="s">
        <v>158</v>
      </c>
      <c r="C126" s="41"/>
      <c r="D126" s="41"/>
      <c r="E126" s="20"/>
      <c r="F126" s="19"/>
      <c r="G126" s="42" t="e">
        <f t="shared" si="33"/>
        <v>#DIV/0!</v>
      </c>
      <c r="H126" s="20">
        <f t="shared" si="34"/>
        <v>0</v>
      </c>
    </row>
    <row r="127" spans="1:8">
      <c r="A127" s="90" t="s">
        <v>159</v>
      </c>
      <c r="B127" s="68" t="s">
        <v>160</v>
      </c>
      <c r="C127" s="41"/>
      <c r="D127" s="41">
        <v>699.3</v>
      </c>
      <c r="E127" s="20">
        <v>40.53304</v>
      </c>
      <c r="F127" s="19">
        <v>28.724810000000002</v>
      </c>
      <c r="G127" s="42">
        <f t="shared" si="33"/>
        <v>5.7962305162305165</v>
      </c>
      <c r="H127" s="20">
        <f t="shared" si="34"/>
        <v>-658.76695999999993</v>
      </c>
    </row>
    <row r="128" spans="1:8" ht="12.75" thickBot="1">
      <c r="A128" s="90" t="s">
        <v>161</v>
      </c>
      <c r="B128" s="46" t="s">
        <v>162</v>
      </c>
      <c r="C128" s="19"/>
      <c r="D128" s="19">
        <v>1580.5</v>
      </c>
      <c r="E128" s="20">
        <v>97.550380000000004</v>
      </c>
      <c r="F128" s="19">
        <v>94.489879999999999</v>
      </c>
      <c r="G128" s="42">
        <f t="shared" si="33"/>
        <v>6.1721214805441322</v>
      </c>
      <c r="H128" s="20">
        <f t="shared" si="34"/>
        <v>-1482.9496200000001</v>
      </c>
    </row>
    <row r="129" spans="1:8" ht="12.75" thickBot="1">
      <c r="A129" s="184" t="s">
        <v>163</v>
      </c>
      <c r="B129" s="66" t="s">
        <v>164</v>
      </c>
      <c r="C129" s="25">
        <f>C130</f>
        <v>0</v>
      </c>
      <c r="D129" s="25">
        <f>D130</f>
        <v>41635</v>
      </c>
      <c r="E129" s="118">
        <f>E130</f>
        <v>3470</v>
      </c>
      <c r="F129" s="25">
        <f>F130</f>
        <v>3308</v>
      </c>
      <c r="G129" s="26">
        <f t="shared" si="33"/>
        <v>8.334334093911373</v>
      </c>
      <c r="H129" s="27">
        <f t="shared" si="34"/>
        <v>-38165</v>
      </c>
    </row>
    <row r="130" spans="1:8" ht="12.75" thickBot="1">
      <c r="A130" s="105" t="s">
        <v>165</v>
      </c>
      <c r="B130" s="14" t="s">
        <v>166</v>
      </c>
      <c r="C130" s="62"/>
      <c r="D130" s="62">
        <v>41635</v>
      </c>
      <c r="E130" s="63">
        <v>3470</v>
      </c>
      <c r="F130" s="62">
        <v>3308</v>
      </c>
      <c r="G130" s="23">
        <f t="shared" si="33"/>
        <v>8.334334093911373</v>
      </c>
      <c r="H130" s="63">
        <f t="shared" si="34"/>
        <v>-38165</v>
      </c>
    </row>
    <row r="131" spans="1:8" ht="12.75" thickBot="1">
      <c r="A131" s="60" t="s">
        <v>167</v>
      </c>
      <c r="B131" s="195" t="s">
        <v>168</v>
      </c>
      <c r="C131" s="25">
        <f>C132+C133+C134</f>
        <v>0</v>
      </c>
      <c r="D131" s="25">
        <f>D132+D133+D134+D135</f>
        <v>50162.084000000003</v>
      </c>
      <c r="E131" s="25">
        <f>E132+E133+E134+E135</f>
        <v>2400.6594700000001</v>
      </c>
      <c r="F131" s="25">
        <f>F132+F133+F134</f>
        <v>919.17600000000004</v>
      </c>
      <c r="G131" s="26">
        <f t="shared" si="33"/>
        <v>4.7858048919977092</v>
      </c>
      <c r="H131" s="27">
        <f t="shared" si="34"/>
        <v>-47761.424530000004</v>
      </c>
    </row>
    <row r="132" spans="1:8" ht="36">
      <c r="A132" s="119" t="s">
        <v>169</v>
      </c>
      <c r="B132" s="120" t="s">
        <v>170</v>
      </c>
      <c r="C132" s="49"/>
      <c r="D132" s="49">
        <v>27854.284</v>
      </c>
      <c r="E132" s="121">
        <v>1397.71947</v>
      </c>
      <c r="F132" s="49">
        <v>919.17600000000004</v>
      </c>
      <c r="G132" s="122">
        <f t="shared" si="33"/>
        <v>5.0179694800268422</v>
      </c>
      <c r="H132" s="121">
        <f t="shared" si="34"/>
        <v>-26456.56453</v>
      </c>
    </row>
    <row r="133" spans="1:8" ht="36">
      <c r="A133" s="123" t="s">
        <v>171</v>
      </c>
      <c r="B133" s="124" t="s">
        <v>172</v>
      </c>
      <c r="C133" s="21"/>
      <c r="D133" s="21">
        <v>12307.8</v>
      </c>
      <c r="E133" s="22">
        <v>1002.94</v>
      </c>
      <c r="F133" s="21"/>
      <c r="G133" s="54">
        <f t="shared" si="33"/>
        <v>8.1488161978582685</v>
      </c>
      <c r="H133" s="22">
        <f t="shared" si="34"/>
        <v>-11304.859999999999</v>
      </c>
    </row>
    <row r="134" spans="1:8" ht="24.75" thickBot="1">
      <c r="A134" s="125" t="s">
        <v>173</v>
      </c>
      <c r="B134" s="126" t="s">
        <v>174</v>
      </c>
      <c r="C134" s="57"/>
      <c r="D134" s="57">
        <v>10000</v>
      </c>
      <c r="E134" s="58"/>
      <c r="F134" s="57"/>
      <c r="G134" s="69">
        <f t="shared" si="33"/>
        <v>0</v>
      </c>
      <c r="H134" s="58">
        <f t="shared" si="34"/>
        <v>-10000</v>
      </c>
    </row>
    <row r="135" spans="1:8" ht="12.75" thickBot="1">
      <c r="A135" s="60" t="s">
        <v>175</v>
      </c>
      <c r="B135" s="196" t="s">
        <v>176</v>
      </c>
      <c r="C135" s="102"/>
      <c r="D135" s="102">
        <f>D136</f>
        <v>0</v>
      </c>
      <c r="E135" s="102">
        <f>E136</f>
        <v>0</v>
      </c>
      <c r="F135" s="102">
        <f>F136</f>
        <v>0</v>
      </c>
      <c r="G135" s="75">
        <v>0</v>
      </c>
      <c r="H135" s="73">
        <f t="shared" ref="H135:H142" si="35">E135-C135</f>
        <v>0</v>
      </c>
    </row>
    <row r="136" spans="1:8" ht="12.75" thickBot="1">
      <c r="A136" s="211" t="s">
        <v>177</v>
      </c>
      <c r="B136" s="127" t="s">
        <v>178</v>
      </c>
      <c r="C136" s="128"/>
      <c r="D136" s="128"/>
      <c r="E136" s="129"/>
      <c r="F136" s="128"/>
      <c r="G136" s="130"/>
      <c r="H136" s="131"/>
    </row>
    <row r="137" spans="1:8" ht="12.75" thickBot="1">
      <c r="A137" s="184" t="s">
        <v>179</v>
      </c>
      <c r="B137" s="66" t="s">
        <v>180</v>
      </c>
      <c r="C137" s="25"/>
      <c r="D137" s="25"/>
      <c r="E137" s="118">
        <f>E138</f>
        <v>0</v>
      </c>
      <c r="F137" s="118">
        <f>F138</f>
        <v>0</v>
      </c>
      <c r="G137" s="26">
        <v>0</v>
      </c>
      <c r="H137" s="27">
        <f t="shared" si="35"/>
        <v>0</v>
      </c>
    </row>
    <row r="138" spans="1:8" ht="12.75" thickBot="1">
      <c r="A138" s="105" t="s">
        <v>181</v>
      </c>
      <c r="B138" s="132" t="s">
        <v>182</v>
      </c>
      <c r="C138" s="133"/>
      <c r="D138" s="62"/>
      <c r="E138" s="63"/>
      <c r="F138" s="62"/>
      <c r="G138" s="23"/>
      <c r="H138" s="38"/>
    </row>
    <row r="139" spans="1:8" ht="12.75" thickBot="1">
      <c r="A139" s="184" t="s">
        <v>183</v>
      </c>
      <c r="B139" s="66" t="s">
        <v>184</v>
      </c>
      <c r="C139" s="25"/>
      <c r="D139" s="25"/>
      <c r="E139" s="118">
        <f>E140+E141</f>
        <v>0</v>
      </c>
      <c r="F139" s="25">
        <f>F141</f>
        <v>2.6188600000000002</v>
      </c>
      <c r="G139" s="26">
        <v>0</v>
      </c>
      <c r="H139" s="27">
        <f t="shared" si="35"/>
        <v>0</v>
      </c>
    </row>
    <row r="140" spans="1:8" ht="24">
      <c r="A140" s="111" t="s">
        <v>185</v>
      </c>
      <c r="B140" s="76" t="s">
        <v>186</v>
      </c>
      <c r="C140" s="200"/>
      <c r="D140" s="200"/>
      <c r="E140" s="18"/>
      <c r="F140" s="200"/>
      <c r="G140" s="201"/>
      <c r="H140" s="202"/>
    </row>
    <row r="141" spans="1:8" ht="24.75" thickBot="1">
      <c r="A141" s="134" t="s">
        <v>187</v>
      </c>
      <c r="B141" s="135" t="s">
        <v>188</v>
      </c>
      <c r="C141" s="62"/>
      <c r="D141" s="62"/>
      <c r="E141" s="63"/>
      <c r="F141" s="62">
        <v>2.6188600000000002</v>
      </c>
      <c r="G141" s="23">
        <v>0</v>
      </c>
      <c r="H141" s="63">
        <f t="shared" si="35"/>
        <v>0</v>
      </c>
    </row>
    <row r="142" spans="1:8" ht="12.75" thickBot="1">
      <c r="A142" s="60" t="s">
        <v>189</v>
      </c>
      <c r="B142" s="193" t="s">
        <v>190</v>
      </c>
      <c r="C142" s="25"/>
      <c r="D142" s="25"/>
      <c r="E142" s="118">
        <f>E143</f>
        <v>0</v>
      </c>
      <c r="F142" s="118">
        <f>F143</f>
        <v>-2.6188600000000002</v>
      </c>
      <c r="G142" s="26">
        <v>0</v>
      </c>
      <c r="H142" s="27">
        <f t="shared" si="35"/>
        <v>0</v>
      </c>
    </row>
    <row r="143" spans="1:8" ht="12.75" thickBot="1">
      <c r="A143" s="212" t="s">
        <v>191</v>
      </c>
      <c r="B143" s="136" t="s">
        <v>192</v>
      </c>
      <c r="C143" s="62"/>
      <c r="D143" s="62"/>
      <c r="E143" s="63"/>
      <c r="F143" s="62">
        <v>-2.6188600000000002</v>
      </c>
      <c r="G143" s="23"/>
      <c r="H143" s="63"/>
    </row>
    <row r="144" spans="1:8" ht="12.75" thickBot="1">
      <c r="A144" s="197"/>
      <c r="B144" s="193" t="s">
        <v>193</v>
      </c>
      <c r="C144" s="25" t="e">
        <f>C8+C94</f>
        <v>#REF!</v>
      </c>
      <c r="D144" s="25">
        <f>D8+D94</f>
        <v>508367.58399999997</v>
      </c>
      <c r="E144" s="118">
        <f>E94+E8</f>
        <v>33188.758020000001</v>
      </c>
      <c r="F144" s="25">
        <f>F8+F94</f>
        <v>28517.72465</v>
      </c>
      <c r="G144" s="26">
        <f>E144/D144*100</f>
        <v>6.5284961245680062</v>
      </c>
      <c r="H144" s="27">
        <f>E144-D144</f>
        <v>-475178.82597999997</v>
      </c>
    </row>
    <row r="145" spans="1:8">
      <c r="A145" s="1"/>
      <c r="B145" s="9"/>
      <c r="C145" s="137"/>
      <c r="D145" s="137"/>
      <c r="F145" s="138"/>
      <c r="G145" s="139"/>
      <c r="H145" s="140"/>
    </row>
    <row r="146" spans="1:8">
      <c r="A146" s="12" t="s">
        <v>194</v>
      </c>
      <c r="B146" s="12"/>
      <c r="C146" s="141"/>
      <c r="D146" s="141"/>
      <c r="E146" s="142"/>
      <c r="F146" s="143"/>
      <c r="G146" s="12"/>
    </row>
    <row r="147" spans="1:8">
      <c r="A147" s="12" t="s">
        <v>195</v>
      </c>
      <c r="B147" s="13"/>
      <c r="C147" s="144"/>
      <c r="D147" s="144"/>
      <c r="E147" s="142" t="s">
        <v>196</v>
      </c>
      <c r="F147" s="145"/>
      <c r="G147" s="12"/>
    </row>
    <row r="148" spans="1:8">
      <c r="A148" s="12"/>
      <c r="B148" s="13"/>
      <c r="C148" s="144"/>
      <c r="D148" s="144"/>
      <c r="E148" s="142"/>
      <c r="F148" s="145"/>
      <c r="G148" s="12"/>
    </row>
    <row r="149" spans="1:8">
      <c r="A149" s="146" t="s">
        <v>197</v>
      </c>
      <c r="B149" s="12"/>
      <c r="C149" s="147"/>
      <c r="D149" s="147"/>
      <c r="E149" s="148"/>
      <c r="F149" s="149"/>
    </row>
    <row r="150" spans="1:8">
      <c r="A150" s="146" t="s">
        <v>198</v>
      </c>
      <c r="C150" s="147"/>
      <c r="D150" s="147"/>
      <c r="E150" s="148"/>
      <c r="F150" s="150"/>
    </row>
    <row r="151" spans="1:8">
      <c r="A151" s="1"/>
    </row>
    <row r="152" spans="1:8">
      <c r="A152" s="1"/>
    </row>
    <row r="153" spans="1:8">
      <c r="A153" s="1"/>
    </row>
    <row r="154" spans="1:8">
      <c r="A154" s="1"/>
    </row>
    <row r="155" spans="1:8">
      <c r="A155" s="1"/>
    </row>
    <row r="156" spans="1:8">
      <c r="A156" s="1"/>
    </row>
    <row r="157" spans="1:8">
      <c r="A157" s="1"/>
      <c r="B157" s="6"/>
      <c r="C157" s="6"/>
      <c r="D157" s="6"/>
      <c r="E157" s="6"/>
      <c r="F157" s="6"/>
      <c r="G157" s="6"/>
      <c r="H157" s="6"/>
    </row>
  </sheetData>
  <mergeCells count="17">
    <mergeCell ref="F5:F7"/>
    <mergeCell ref="H37:H38"/>
    <mergeCell ref="G5:H5"/>
    <mergeCell ref="G6:G7"/>
    <mergeCell ref="H6:H7"/>
    <mergeCell ref="F37:F38"/>
    <mergeCell ref="G37:G38"/>
    <mergeCell ref="A37:A38"/>
    <mergeCell ref="B37:B38"/>
    <mergeCell ref="C37:C38"/>
    <mergeCell ref="D37:D38"/>
    <mergeCell ref="E37:E38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55"/>
  <sheetViews>
    <sheetView workbookViewId="0">
      <selection activeCell="B10" sqref="B10"/>
    </sheetView>
  </sheetViews>
  <sheetFormatPr defaultRowHeight="12"/>
  <cols>
    <col min="1" max="1" width="19.5703125" style="14" customWidth="1"/>
    <col min="2" max="2" width="77.2851562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273</v>
      </c>
      <c r="C4" s="3"/>
      <c r="D4" s="3"/>
      <c r="G4" s="9"/>
      <c r="H4" s="9"/>
    </row>
    <row r="5" spans="1:8" s="10" customFormat="1" ht="12.75" customHeight="1" thickBot="1">
      <c r="A5" s="287" t="s">
        <v>3</v>
      </c>
      <c r="B5" s="290" t="s">
        <v>4</v>
      </c>
      <c r="C5" s="296" t="s">
        <v>278</v>
      </c>
      <c r="D5" s="296" t="s">
        <v>279</v>
      </c>
      <c r="E5" s="299" t="s">
        <v>274</v>
      </c>
      <c r="F5" s="293" t="s">
        <v>275</v>
      </c>
      <c r="G5" s="312" t="s">
        <v>6</v>
      </c>
      <c r="H5" s="313"/>
    </row>
    <row r="6" spans="1:8" s="10" customFormat="1">
      <c r="A6" s="288"/>
      <c r="B6" s="291"/>
      <c r="C6" s="297"/>
      <c r="D6" s="297"/>
      <c r="E6" s="300"/>
      <c r="F6" s="294"/>
      <c r="G6" s="290" t="s">
        <v>7</v>
      </c>
      <c r="H6" s="314" t="s">
        <v>8</v>
      </c>
    </row>
    <row r="7" spans="1:8" ht="12.75" thickBot="1">
      <c r="A7" s="289"/>
      <c r="B7" s="292"/>
      <c r="C7" s="298"/>
      <c r="D7" s="298"/>
      <c r="E7" s="301"/>
      <c r="F7" s="295"/>
      <c r="G7" s="292"/>
      <c r="H7" s="315"/>
    </row>
    <row r="8" spans="1:8" s="12" customFormat="1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96">
        <f>E9+E20+E29+E47+E58+E88+E34+E55+E14+E52</f>
        <v>10585.602140000001</v>
      </c>
      <c r="F8" s="96">
        <f>F9+F20+F29+F47+F58+F88+F34+F55+F14+F52</f>
        <v>10207.477849999999</v>
      </c>
      <c r="G8" s="97">
        <f t="shared" ref="G8:G25" si="0">E8/D8*100</f>
        <v>11.609094761454076</v>
      </c>
      <c r="H8" s="209">
        <f>E8-D8</f>
        <v>-80598.097860000009</v>
      </c>
    </row>
    <row r="9" spans="1:8" s="13" customFormat="1" ht="12.75" thickBot="1">
      <c r="A9" s="232" t="s">
        <v>214</v>
      </c>
      <c r="B9" s="203" t="s">
        <v>10</v>
      </c>
      <c r="C9" s="235">
        <f>C10</f>
        <v>54096.3</v>
      </c>
      <c r="D9" s="233">
        <f>D10</f>
        <v>54096.3</v>
      </c>
      <c r="E9" s="230">
        <f>E10</f>
        <v>8124.3658500000001</v>
      </c>
      <c r="F9" s="230">
        <f>F10</f>
        <v>8184.5470099999993</v>
      </c>
      <c r="G9" s="75">
        <f t="shared" si="0"/>
        <v>15.018339239467393</v>
      </c>
      <c r="H9" s="205">
        <f t="shared" ref="H9:H25" si="1">E9-D9</f>
        <v>-45971.934150000001</v>
      </c>
    </row>
    <row r="10" spans="1:8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16">
        <f>E11+E12+E13</f>
        <v>8124.3658500000001</v>
      </c>
      <c r="F10" s="16">
        <f>F11+F12+F13</f>
        <v>8184.5470099999993</v>
      </c>
      <c r="G10" s="17">
        <f t="shared" si="0"/>
        <v>15.018339239467393</v>
      </c>
      <c r="H10" s="18">
        <f t="shared" si="1"/>
        <v>-45971.934150000001</v>
      </c>
    </row>
    <row r="11" spans="1:8" ht="24">
      <c r="A11" s="171" t="s">
        <v>216</v>
      </c>
      <c r="B11" s="156" t="s">
        <v>12</v>
      </c>
      <c r="C11" s="30">
        <v>53361.3</v>
      </c>
      <c r="D11" s="30">
        <v>53361.3</v>
      </c>
      <c r="E11" s="31">
        <v>8049.2463699999998</v>
      </c>
      <c r="F11" s="30">
        <v>8111.6069200000002</v>
      </c>
      <c r="G11" s="157">
        <f>E11/D11*100</f>
        <v>15.084427047317062</v>
      </c>
      <c r="H11" s="31">
        <f t="shared" si="1"/>
        <v>-45312.053630000002</v>
      </c>
    </row>
    <row r="12" spans="1:8" ht="48">
      <c r="A12" s="171" t="s">
        <v>217</v>
      </c>
      <c r="B12" s="158" t="s">
        <v>13</v>
      </c>
      <c r="C12" s="30">
        <v>235</v>
      </c>
      <c r="D12" s="30">
        <v>235</v>
      </c>
      <c r="E12" s="31">
        <v>44.600050000000003</v>
      </c>
      <c r="F12" s="30">
        <v>70.935320000000004</v>
      </c>
      <c r="G12" s="157">
        <f t="shared" si="0"/>
        <v>18.978744680851065</v>
      </c>
      <c r="H12" s="31">
        <f t="shared" si="1"/>
        <v>-190.39994999999999</v>
      </c>
    </row>
    <row r="13" spans="1:8" ht="24.75" thickBot="1">
      <c r="A13" s="171" t="s">
        <v>218</v>
      </c>
      <c r="B13" s="159" t="s">
        <v>14</v>
      </c>
      <c r="C13" s="33">
        <v>500</v>
      </c>
      <c r="D13" s="33">
        <v>500</v>
      </c>
      <c r="E13" s="34">
        <v>30.51943</v>
      </c>
      <c r="F13" s="33">
        <v>2.0047700000000002</v>
      </c>
      <c r="G13" s="160">
        <f t="shared" si="0"/>
        <v>6.1038860000000001</v>
      </c>
      <c r="H13" s="34">
        <f t="shared" si="1"/>
        <v>-469.48057</v>
      </c>
    </row>
    <row r="14" spans="1:8" ht="12.75" thickBot="1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1.2056200000000001</v>
      </c>
      <c r="G14" s="26" t="e">
        <f t="shared" si="0"/>
        <v>#DIV/0!</v>
      </c>
      <c r="H14" s="27">
        <f t="shared" si="1"/>
        <v>1.52485</v>
      </c>
    </row>
    <row r="15" spans="1:8">
      <c r="A15" s="181" t="s">
        <v>220</v>
      </c>
      <c r="B15" s="28" t="s">
        <v>16</v>
      </c>
      <c r="C15" s="16">
        <f t="shared" ref="C15" si="3">C16+C17+C18+C19</f>
        <v>0</v>
      </c>
      <c r="D15" s="16">
        <f t="shared" ref="D15:F15" si="4">D16+D17+D18+D19</f>
        <v>0</v>
      </c>
      <c r="E15" s="16">
        <f t="shared" si="4"/>
        <v>1.52485</v>
      </c>
      <c r="F15" s="16">
        <f t="shared" si="4"/>
        <v>1.2056200000000001</v>
      </c>
      <c r="G15" s="17" t="e">
        <f t="shared" si="0"/>
        <v>#DIV/0!</v>
      </c>
      <c r="H15" s="18">
        <f t="shared" si="1"/>
        <v>1.52485</v>
      </c>
    </row>
    <row r="16" spans="1:8">
      <c r="A16" s="182" t="s">
        <v>221</v>
      </c>
      <c r="B16" s="29" t="s">
        <v>17</v>
      </c>
      <c r="C16" s="30"/>
      <c r="D16" s="30"/>
      <c r="E16" s="31">
        <v>0.71350000000000002</v>
      </c>
      <c r="F16" s="30">
        <v>0.56615000000000004</v>
      </c>
      <c r="G16" s="17" t="e">
        <f t="shared" si="0"/>
        <v>#DIV/0!</v>
      </c>
      <c r="H16" s="20">
        <f t="shared" si="1"/>
        <v>0.71350000000000002</v>
      </c>
    </row>
    <row r="17" spans="1:8">
      <c r="A17" s="182" t="s">
        <v>222</v>
      </c>
      <c r="B17" s="29" t="s">
        <v>18</v>
      </c>
      <c r="C17" s="30"/>
      <c r="D17" s="30"/>
      <c r="E17" s="31">
        <v>4.8799999999999998E-3</v>
      </c>
      <c r="F17" s="30">
        <v>3.65E-3</v>
      </c>
      <c r="G17" s="17" t="e">
        <f t="shared" si="0"/>
        <v>#DIV/0!</v>
      </c>
      <c r="H17" s="20">
        <f t="shared" si="1"/>
        <v>4.8799999999999998E-3</v>
      </c>
    </row>
    <row r="18" spans="1:8">
      <c r="A18" s="182" t="s">
        <v>223</v>
      </c>
      <c r="B18" s="29" t="s">
        <v>19</v>
      </c>
      <c r="C18" s="30"/>
      <c r="D18" s="30"/>
      <c r="E18" s="31">
        <v>0.87978000000000001</v>
      </c>
      <c r="F18" s="30">
        <v>0.75063999999999997</v>
      </c>
      <c r="G18" s="17" t="e">
        <f t="shared" si="0"/>
        <v>#DIV/0!</v>
      </c>
      <c r="H18" s="20">
        <f t="shared" si="1"/>
        <v>0.87978000000000001</v>
      </c>
    </row>
    <row r="19" spans="1:8" ht="12.75" thickBot="1">
      <c r="A19" s="183" t="s">
        <v>224</v>
      </c>
      <c r="B19" s="32" t="s">
        <v>20</v>
      </c>
      <c r="C19" s="33"/>
      <c r="D19" s="33"/>
      <c r="E19" s="34">
        <v>-7.331E-2</v>
      </c>
      <c r="F19" s="33">
        <v>-0.11482000000000001</v>
      </c>
      <c r="G19" s="23" t="e">
        <f t="shared" si="0"/>
        <v>#DIV/0!</v>
      </c>
      <c r="H19" s="22">
        <f t="shared" si="1"/>
        <v>-7.331E-2</v>
      </c>
    </row>
    <row r="20" spans="1:8" s="35" customFormat="1" ht="12.75" thickBot="1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5">
        <f t="shared" ref="E20" si="5">E21+E27+E28+E24+E25</f>
        <v>1354.3189</v>
      </c>
      <c r="F20" s="25">
        <f>F21+F27+F28+F24+F25</f>
        <v>1188.7847500000003</v>
      </c>
      <c r="G20" s="188">
        <f t="shared" si="0"/>
        <v>5.7816341864287395</v>
      </c>
      <c r="H20" s="27">
        <f t="shared" si="1"/>
        <v>-22070.181100000002</v>
      </c>
    </row>
    <row r="21" spans="1:8" s="35" customFormat="1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16">
        <f>E22+E23+E24</f>
        <v>1171.3047300000001</v>
      </c>
      <c r="F21" s="16">
        <f>F22+F23</f>
        <v>431.63016000000005</v>
      </c>
      <c r="G21" s="37">
        <f t="shared" si="0"/>
        <v>5.7913707292954264</v>
      </c>
      <c r="H21" s="38">
        <f t="shared" si="1"/>
        <v>-19053.69527</v>
      </c>
    </row>
    <row r="22" spans="1:8" s="35" customFormat="1">
      <c r="A22" s="173" t="s">
        <v>227</v>
      </c>
      <c r="B22" s="40" t="s">
        <v>23</v>
      </c>
      <c r="C22" s="215">
        <v>12749</v>
      </c>
      <c r="D22" s="215">
        <v>12749</v>
      </c>
      <c r="E22" s="31">
        <v>938.91728999999998</v>
      </c>
      <c r="F22" s="30">
        <v>221.22763</v>
      </c>
      <c r="G22" s="216">
        <f t="shared" si="0"/>
        <v>7.3646347948858732</v>
      </c>
      <c r="H22" s="31">
        <f t="shared" si="1"/>
        <v>-11810.082710000001</v>
      </c>
    </row>
    <row r="23" spans="1:8" ht="24">
      <c r="A23" s="173" t="s">
        <v>228</v>
      </c>
      <c r="B23" s="40" t="s">
        <v>24</v>
      </c>
      <c r="C23" s="215">
        <v>7476</v>
      </c>
      <c r="D23" s="215">
        <v>7476</v>
      </c>
      <c r="E23" s="31">
        <v>232.38744</v>
      </c>
      <c r="F23" s="30">
        <v>210.40253000000001</v>
      </c>
      <c r="G23" s="216">
        <f t="shared" si="0"/>
        <v>3.1084462279293743</v>
      </c>
      <c r="H23" s="31">
        <f t="shared" si="1"/>
        <v>-7243.6125599999996</v>
      </c>
    </row>
    <row r="24" spans="1:8">
      <c r="A24" s="91" t="s">
        <v>229</v>
      </c>
      <c r="B24" s="43" t="s">
        <v>25</v>
      </c>
      <c r="C24" s="41"/>
      <c r="D24" s="41"/>
      <c r="E24" s="20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>
      <c r="A25" s="92" t="s">
        <v>230</v>
      </c>
      <c r="B25" s="44" t="s">
        <v>26</v>
      </c>
      <c r="C25" s="19"/>
      <c r="D25" s="19"/>
      <c r="E25" s="20">
        <v>-3.5059300000000002</v>
      </c>
      <c r="F25" s="19">
        <v>111.92425</v>
      </c>
      <c r="G25" s="42" t="e">
        <f t="shared" si="0"/>
        <v>#DIV/0!</v>
      </c>
      <c r="H25" s="20">
        <f t="shared" si="1"/>
        <v>-3.5059300000000002</v>
      </c>
    </row>
    <row r="26" spans="1:8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>
      <c r="A27" s="92" t="s">
        <v>232</v>
      </c>
      <c r="B27" s="46" t="s">
        <v>28</v>
      </c>
      <c r="C27" s="19">
        <v>2622.5</v>
      </c>
      <c r="D27" s="19">
        <v>2622.5</v>
      </c>
      <c r="E27" s="20">
        <v>131.86725999999999</v>
      </c>
      <c r="F27" s="19">
        <v>506.20460000000003</v>
      </c>
      <c r="G27" s="42">
        <f>E27/D27*100</f>
        <v>5.0283035271687311</v>
      </c>
      <c r="H27" s="20">
        <f t="shared" ref="H27:H34" si="6">E27-D27</f>
        <v>-2490.63274</v>
      </c>
    </row>
    <row r="28" spans="1:8" ht="12.75" thickBot="1">
      <c r="A28" s="134" t="s">
        <v>233</v>
      </c>
      <c r="B28" s="47" t="s">
        <v>29</v>
      </c>
      <c r="C28" s="21">
        <v>577</v>
      </c>
      <c r="D28" s="21">
        <v>577</v>
      </c>
      <c r="E28" s="22">
        <v>54.652839999999998</v>
      </c>
      <c r="F28" s="21">
        <v>139.02503999999999</v>
      </c>
      <c r="G28" s="42">
        <f>E28/D28*100</f>
        <v>9.4718960138648178</v>
      </c>
      <c r="H28" s="22">
        <f t="shared" si="6"/>
        <v>-522.34716000000003</v>
      </c>
    </row>
    <row r="29" spans="1:8" ht="12.75" thickBot="1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190">
        <f t="shared" ref="E29:F29" si="7">E30+E32</f>
        <v>244.83702</v>
      </c>
      <c r="F29" s="190">
        <f t="shared" si="7"/>
        <v>157.20004</v>
      </c>
      <c r="G29" s="26">
        <f t="shared" ref="G29:G32" si="8">E29/D29*100</f>
        <v>14.8837094224924</v>
      </c>
      <c r="H29" s="11">
        <f t="shared" si="6"/>
        <v>-1400.1629800000001</v>
      </c>
    </row>
    <row r="30" spans="1:8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49">
        <f>E31</f>
        <v>244.83702</v>
      </c>
      <c r="F30" s="16">
        <f>F31</f>
        <v>157.20004</v>
      </c>
      <c r="G30" s="17">
        <f t="shared" si="8"/>
        <v>14.93819524100061</v>
      </c>
      <c r="H30" s="18">
        <f t="shared" si="6"/>
        <v>-1394.1629800000001</v>
      </c>
    </row>
    <row r="31" spans="1:8">
      <c r="A31" s="91" t="s">
        <v>236</v>
      </c>
      <c r="B31" s="50" t="s">
        <v>32</v>
      </c>
      <c r="C31" s="30">
        <v>1639</v>
      </c>
      <c r="D31" s="30">
        <v>1639</v>
      </c>
      <c r="E31" s="31">
        <v>244.83702</v>
      </c>
      <c r="F31" s="30">
        <v>157.20004</v>
      </c>
      <c r="G31" s="216">
        <f t="shared" si="8"/>
        <v>14.93819524100061</v>
      </c>
      <c r="H31" s="31">
        <f t="shared" si="6"/>
        <v>-1394.1629800000001</v>
      </c>
    </row>
    <row r="32" spans="1:8">
      <c r="A32" s="91" t="s">
        <v>237</v>
      </c>
      <c r="B32" s="161" t="s">
        <v>33</v>
      </c>
      <c r="C32" s="19">
        <f>C33</f>
        <v>6</v>
      </c>
      <c r="D32" s="19">
        <f t="shared" ref="D32:F32" si="9">D33</f>
        <v>6</v>
      </c>
      <c r="E32" s="19">
        <f t="shared" si="9"/>
        <v>0</v>
      </c>
      <c r="F32" s="19">
        <f t="shared" si="9"/>
        <v>0</v>
      </c>
      <c r="G32" s="42">
        <f t="shared" si="8"/>
        <v>0</v>
      </c>
      <c r="H32" s="20">
        <f t="shared" si="6"/>
        <v>-6</v>
      </c>
    </row>
    <row r="33" spans="1:234" ht="12.75" thickBot="1">
      <c r="A33" s="173" t="s">
        <v>241</v>
      </c>
      <c r="B33" s="50" t="s">
        <v>37</v>
      </c>
      <c r="C33" s="30">
        <v>6</v>
      </c>
      <c r="D33" s="30">
        <v>6</v>
      </c>
      <c r="E33" s="31"/>
      <c r="F33" s="30"/>
      <c r="G33" s="216">
        <v>0</v>
      </c>
      <c r="H33" s="31">
        <f t="shared" si="6"/>
        <v>-6</v>
      </c>
    </row>
    <row r="34" spans="1:234">
      <c r="A34" s="302" t="s">
        <v>242</v>
      </c>
      <c r="B34" s="304" t="s">
        <v>38</v>
      </c>
      <c r="C34" s="308">
        <f>C36+C44</f>
        <v>11620.1</v>
      </c>
      <c r="D34" s="308">
        <f>D36+D44</f>
        <v>11620.1</v>
      </c>
      <c r="E34" s="306">
        <f>E36+E44</f>
        <v>604.67052000000001</v>
      </c>
      <c r="F34" s="306">
        <f>F38+F39+F41+F44</f>
        <v>459.14357999999999</v>
      </c>
      <c r="G34" s="316">
        <f>E34/D34*100</f>
        <v>5.2036602094646351</v>
      </c>
      <c r="H34" s="310">
        <f t="shared" si="6"/>
        <v>-11015.429480000001</v>
      </c>
    </row>
    <row r="35" spans="1:234" ht="12.75" thickBot="1">
      <c r="A35" s="303"/>
      <c r="B35" s="305"/>
      <c r="C35" s="309"/>
      <c r="D35" s="309"/>
      <c r="E35" s="307"/>
      <c r="F35" s="307"/>
      <c r="G35" s="317"/>
      <c r="H35" s="311"/>
    </row>
    <row r="36" spans="1:234" ht="48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11309.1</v>
      </c>
      <c r="E36" s="16">
        <f>E37+E39+E41+E43</f>
        <v>535.84581000000003</v>
      </c>
      <c r="F36" s="16">
        <f t="shared" ref="F36" si="10">F37+F39+F41+F43</f>
        <v>396.81230999999997</v>
      </c>
      <c r="G36" s="42">
        <f t="shared" ref="G36:G49" si="11">E36/D36*100</f>
        <v>4.7381826140011141</v>
      </c>
      <c r="H36" s="18">
        <f t="shared" ref="H36:H86" si="12">E36-D36</f>
        <v>-10773.25419</v>
      </c>
    </row>
    <row r="37" spans="1:234" ht="24">
      <c r="A37" s="90" t="s">
        <v>244</v>
      </c>
      <c r="B37" s="52" t="s">
        <v>40</v>
      </c>
      <c r="C37" s="19">
        <f>C38</f>
        <v>10328.700000000001</v>
      </c>
      <c r="D37" s="19">
        <f>D38</f>
        <v>10328.700000000001</v>
      </c>
      <c r="E37" s="20">
        <f>E38</f>
        <v>457.32139000000001</v>
      </c>
      <c r="F37" s="19">
        <f>F38</f>
        <v>369.69668999999999</v>
      </c>
      <c r="G37" s="42">
        <f t="shared" si="11"/>
        <v>4.4276761838372689</v>
      </c>
      <c r="H37" s="20">
        <f t="shared" si="12"/>
        <v>-9871.3786100000016</v>
      </c>
    </row>
    <row r="38" spans="1:234" ht="24">
      <c r="A38" s="123" t="s">
        <v>245</v>
      </c>
      <c r="B38" s="53" t="s">
        <v>40</v>
      </c>
      <c r="C38" s="33">
        <v>10328.700000000001</v>
      </c>
      <c r="D38" s="33">
        <v>10328.700000000001</v>
      </c>
      <c r="E38" s="34">
        <v>457.32139000000001</v>
      </c>
      <c r="F38" s="217">
        <v>369.69668999999999</v>
      </c>
      <c r="G38" s="218">
        <f t="shared" si="11"/>
        <v>4.4276761838372689</v>
      </c>
      <c r="H38" s="219">
        <f t="shared" si="12"/>
        <v>-9871.3786100000016</v>
      </c>
    </row>
    <row r="39" spans="1:234" ht="24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0">
        <f>E40</f>
        <v>0</v>
      </c>
      <c r="F39" s="19">
        <f>F40</f>
        <v>0</v>
      </c>
      <c r="G39" s="42">
        <f t="shared" si="11"/>
        <v>0</v>
      </c>
      <c r="H39" s="20">
        <f t="shared" si="12"/>
        <v>-669.9</v>
      </c>
    </row>
    <row r="40" spans="1:234" ht="24">
      <c r="A40" s="176" t="s">
        <v>247</v>
      </c>
      <c r="B40" s="40" t="s">
        <v>41</v>
      </c>
      <c r="C40" s="30">
        <v>669.9</v>
      </c>
      <c r="D40" s="30">
        <v>669.9</v>
      </c>
      <c r="E40" s="31"/>
      <c r="F40" s="30"/>
      <c r="G40" s="216">
        <f t="shared" si="11"/>
        <v>0</v>
      </c>
      <c r="H40" s="31">
        <f t="shared" si="12"/>
        <v>-669.9</v>
      </c>
    </row>
    <row r="41" spans="1:234" ht="36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0">
        <f>E42</f>
        <v>19.670999999999999</v>
      </c>
      <c r="F41" s="19">
        <f>F42</f>
        <v>27.11562</v>
      </c>
      <c r="G41" s="42">
        <f t="shared" si="11"/>
        <v>18.315642458100555</v>
      </c>
      <c r="H41" s="55">
        <f t="shared" si="12"/>
        <v>-87.729000000000013</v>
      </c>
    </row>
    <row r="42" spans="1:234" s="56" customFormat="1" ht="36">
      <c r="A42" s="180" t="s">
        <v>249</v>
      </c>
      <c r="B42" s="40" t="s">
        <v>43</v>
      </c>
      <c r="C42" s="30">
        <v>107.4</v>
      </c>
      <c r="D42" s="30">
        <v>107.4</v>
      </c>
      <c r="E42" s="31">
        <v>19.670999999999999</v>
      </c>
      <c r="F42" s="220">
        <v>27.11562</v>
      </c>
      <c r="G42" s="216">
        <f t="shared" si="11"/>
        <v>18.315642458100555</v>
      </c>
      <c r="H42" s="31">
        <f t="shared" si="12"/>
        <v>-87.729000000000013</v>
      </c>
    </row>
    <row r="43" spans="1:234" s="56" customFormat="1" ht="61.5" customHeight="1" thickBot="1">
      <c r="A43" s="123" t="s">
        <v>250</v>
      </c>
      <c r="B43" s="213" t="s">
        <v>44</v>
      </c>
      <c r="C43" s="57">
        <v>203.1</v>
      </c>
      <c r="D43" s="57">
        <v>203.1</v>
      </c>
      <c r="E43" s="58">
        <v>58.85342</v>
      </c>
      <c r="F43" s="59"/>
      <c r="G43" s="42">
        <f t="shared" si="11"/>
        <v>28.977557853274249</v>
      </c>
      <c r="H43" s="20">
        <f t="shared" si="12"/>
        <v>-144.24657999999999</v>
      </c>
    </row>
    <row r="44" spans="1:234" s="61" customFormat="1" ht="12.75" thickBot="1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5">
        <f>E45+E46</f>
        <v>68.824709999999996</v>
      </c>
      <c r="F44" s="25">
        <f t="shared" ref="F44" si="13">F45+F46</f>
        <v>62.331270000000004</v>
      </c>
      <c r="G44" s="188">
        <f t="shared" si="11"/>
        <v>22.130131832797424</v>
      </c>
      <c r="H44" s="27">
        <f t="shared" si="12"/>
        <v>-242.17529000000002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>
      <c r="A45" s="105" t="s">
        <v>252</v>
      </c>
      <c r="B45" s="48" t="s">
        <v>45</v>
      </c>
      <c r="C45" s="62">
        <v>300</v>
      </c>
      <c r="D45" s="62">
        <v>300</v>
      </c>
      <c r="E45" s="63">
        <v>68.824709999999996</v>
      </c>
      <c r="F45" s="64">
        <v>62.331270000000004</v>
      </c>
      <c r="G45" s="23">
        <f t="shared" si="11"/>
        <v>22.941569999999999</v>
      </c>
      <c r="H45" s="38">
        <f t="shared" si="12"/>
        <v>-231.17529000000002</v>
      </c>
    </row>
    <row r="46" spans="1:234" s="56" customFormat="1" ht="48.75" thickBot="1">
      <c r="A46" s="177" t="s">
        <v>253</v>
      </c>
      <c r="B46" s="65" t="s">
        <v>46</v>
      </c>
      <c r="C46" s="21">
        <v>11</v>
      </c>
      <c r="D46" s="21">
        <v>11</v>
      </c>
      <c r="E46" s="22"/>
      <c r="F46" s="21"/>
      <c r="G46" s="54"/>
      <c r="H46" s="22"/>
    </row>
    <row r="47" spans="1:234" s="56" customFormat="1" ht="12.75" thickBot="1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190">
        <f>E48</f>
        <v>13.20173</v>
      </c>
      <c r="F47" s="190">
        <f>F48</f>
        <v>4.5100000000000001E-2</v>
      </c>
      <c r="G47" s="188">
        <f t="shared" si="11"/>
        <v>17.189752604166667</v>
      </c>
      <c r="H47" s="27">
        <f t="shared" si="12"/>
        <v>-63.598269999999999</v>
      </c>
    </row>
    <row r="48" spans="1:234" s="56" customFormat="1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16">
        <f t="shared" ref="E48:F48" si="14">E50+E49+E51</f>
        <v>13.20173</v>
      </c>
      <c r="F48" s="16">
        <f t="shared" si="14"/>
        <v>4.5100000000000001E-2</v>
      </c>
      <c r="G48" s="17">
        <f t="shared" si="11"/>
        <v>17.189752604166667</v>
      </c>
      <c r="H48" s="18">
        <f t="shared" si="12"/>
        <v>-63.598269999999999</v>
      </c>
    </row>
    <row r="49" spans="1:8" s="56" customFormat="1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31">
        <v>11.68723</v>
      </c>
      <c r="F49" s="30">
        <v>4.1059999999999999E-2</v>
      </c>
      <c r="G49" s="157">
        <f t="shared" si="11"/>
        <v>15.459298941798943</v>
      </c>
      <c r="H49" s="31">
        <f t="shared" si="12"/>
        <v>-63.912769999999995</v>
      </c>
    </row>
    <row r="50" spans="1:8" s="56" customFormat="1">
      <c r="A50" s="173" t="s">
        <v>262</v>
      </c>
      <c r="B50" s="166" t="s">
        <v>50</v>
      </c>
      <c r="C50" s="30">
        <v>1.2</v>
      </c>
      <c r="D50" s="30">
        <v>1.2</v>
      </c>
      <c r="E50" s="31">
        <v>1.28217</v>
      </c>
      <c r="F50" s="30">
        <v>4.0400000000000002E-3</v>
      </c>
      <c r="G50" s="157">
        <f>E50/D50*100</f>
        <v>106.84750000000001</v>
      </c>
      <c r="H50" s="31">
        <f t="shared" si="12"/>
        <v>8.2170000000000076E-2</v>
      </c>
    </row>
    <row r="51" spans="1:8" s="56" customFormat="1" ht="24.75" thickBot="1">
      <c r="A51" s="178" t="s">
        <v>261</v>
      </c>
      <c r="B51" s="167" t="s">
        <v>51</v>
      </c>
      <c r="C51" s="168"/>
      <c r="D51" s="168"/>
      <c r="E51" s="169">
        <v>0.23233000000000001</v>
      </c>
      <c r="F51" s="168"/>
      <c r="G51" s="170" t="e">
        <f>E51/D51*100</f>
        <v>#DIV/0!</v>
      </c>
      <c r="H51" s="169">
        <f t="shared" si="12"/>
        <v>0.23233000000000001</v>
      </c>
    </row>
    <row r="52" spans="1:8" s="56" customFormat="1" ht="12.75" thickBot="1">
      <c r="A52" s="232" t="s">
        <v>260</v>
      </c>
      <c r="B52" s="70" t="s">
        <v>52</v>
      </c>
      <c r="C52" s="234">
        <f t="shared" ref="C52:F53" si="15">C53</f>
        <v>0</v>
      </c>
      <c r="D52" s="230">
        <f t="shared" si="15"/>
        <v>0</v>
      </c>
      <c r="E52" s="72">
        <f t="shared" si="15"/>
        <v>24.394870000000001</v>
      </c>
      <c r="F52" s="118">
        <f t="shared" si="15"/>
        <v>0</v>
      </c>
      <c r="G52" s="231" t="e">
        <f t="shared" ref="G52:G54" si="16">E52/D52*100</f>
        <v>#DIV/0!</v>
      </c>
      <c r="H52" s="229">
        <f t="shared" si="12"/>
        <v>24.394870000000001</v>
      </c>
    </row>
    <row r="53" spans="1:8" s="56" customFormat="1">
      <c r="A53" s="174" t="s">
        <v>259</v>
      </c>
      <c r="B53" s="223" t="s">
        <v>53</v>
      </c>
      <c r="C53" s="16">
        <f t="shared" si="15"/>
        <v>0</v>
      </c>
      <c r="D53" s="16">
        <f t="shared" si="15"/>
        <v>0</v>
      </c>
      <c r="E53" s="18">
        <f t="shared" si="15"/>
        <v>24.394870000000001</v>
      </c>
      <c r="F53" s="18">
        <f t="shared" si="15"/>
        <v>0</v>
      </c>
      <c r="G53" s="17" t="e">
        <f t="shared" si="16"/>
        <v>#DIV/0!</v>
      </c>
      <c r="H53" s="20">
        <f t="shared" si="12"/>
        <v>24.394870000000001</v>
      </c>
    </row>
    <row r="54" spans="1:8" s="56" customFormat="1" ht="12.75" thickBot="1">
      <c r="A54" s="178" t="s">
        <v>258</v>
      </c>
      <c r="B54" s="224" t="s">
        <v>54</v>
      </c>
      <c r="C54" s="168">
        <v>0</v>
      </c>
      <c r="D54" s="168">
        <v>0</v>
      </c>
      <c r="E54" s="169">
        <v>24.394870000000001</v>
      </c>
      <c r="F54" s="168"/>
      <c r="G54" s="170" t="e">
        <f t="shared" si="16"/>
        <v>#DIV/0!</v>
      </c>
      <c r="H54" s="169">
        <f t="shared" si="12"/>
        <v>24.394870000000001</v>
      </c>
    </row>
    <row r="55" spans="1:8" s="56" customFormat="1" ht="12.75" thickBot="1">
      <c r="A55" s="60" t="s">
        <v>55</v>
      </c>
      <c r="B55" s="192" t="s">
        <v>56</v>
      </c>
      <c r="C55" s="74">
        <f>C56</f>
        <v>125</v>
      </c>
      <c r="D55" s="74">
        <f>D56</f>
        <v>125</v>
      </c>
      <c r="E55" s="74">
        <f t="shared" ref="E55:F56" si="17">E56</f>
        <v>141.37078</v>
      </c>
      <c r="F55" s="74">
        <f t="shared" si="17"/>
        <v>0</v>
      </c>
      <c r="G55" s="75">
        <f>E55/D55*100</f>
        <v>113.09662400000001</v>
      </c>
      <c r="H55" s="229">
        <f t="shared" si="12"/>
        <v>16.370779999999996</v>
      </c>
    </row>
    <row r="56" spans="1:8" s="56" customFormat="1" ht="24">
      <c r="A56" s="164" t="s">
        <v>255</v>
      </c>
      <c r="B56" s="155" t="s">
        <v>256</v>
      </c>
      <c r="C56" s="63">
        <f>C57</f>
        <v>125</v>
      </c>
      <c r="D56" s="63">
        <f>D57</f>
        <v>125</v>
      </c>
      <c r="E56" s="63">
        <f t="shared" si="17"/>
        <v>141.37078</v>
      </c>
      <c r="F56" s="63">
        <f t="shared" si="17"/>
        <v>0</v>
      </c>
      <c r="G56" s="17">
        <f t="shared" ref="G56:G75" si="18">E56/D56*100</f>
        <v>113.09662400000001</v>
      </c>
      <c r="H56" s="22">
        <f t="shared" si="12"/>
        <v>16.370779999999996</v>
      </c>
    </row>
    <row r="57" spans="1:8" s="10" customFormat="1" ht="24.75" thickBot="1">
      <c r="A57" s="186" t="s">
        <v>257</v>
      </c>
      <c r="B57" s="162" t="s">
        <v>57</v>
      </c>
      <c r="C57" s="33">
        <v>125</v>
      </c>
      <c r="D57" s="33">
        <v>125</v>
      </c>
      <c r="E57" s="34">
        <v>141.37078</v>
      </c>
      <c r="F57" s="33"/>
      <c r="G57" s="157">
        <f t="shared" si="18"/>
        <v>113.09662400000001</v>
      </c>
      <c r="H57" s="34">
        <f t="shared" si="12"/>
        <v>16.370779999999996</v>
      </c>
    </row>
    <row r="58" spans="1:8" ht="12.75" thickBot="1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196</v>
      </c>
      <c r="E58" s="78">
        <f>E59+E61+E63+E65+E69+E71+E75+E77+E83+E67+E86+E79+E81+E73</f>
        <v>76.762620000000013</v>
      </c>
      <c r="F58" s="78">
        <f t="shared" ref="F58" si="19">F59+F61+F63+F65+F69+F71+F75+F77+F83+F67+F86+F79+F81</f>
        <v>159.79820999999998</v>
      </c>
      <c r="G58" s="26">
        <f t="shared" si="18"/>
        <v>39.164602040816334</v>
      </c>
      <c r="H58" s="27">
        <f t="shared" si="12"/>
        <v>-119.23737999999999</v>
      </c>
    </row>
    <row r="59" spans="1:8" ht="36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16">
        <f>E60</f>
        <v>0.2</v>
      </c>
      <c r="F59" s="16">
        <f t="shared" ref="F59" si="20">F60</f>
        <v>0.05</v>
      </c>
      <c r="G59" s="17">
        <f t="shared" si="18"/>
        <v>2.5</v>
      </c>
      <c r="H59" s="214">
        <f t="shared" si="12"/>
        <v>-7.8</v>
      </c>
    </row>
    <row r="60" spans="1:8" s="10" customFormat="1" ht="48">
      <c r="A60" s="80" t="s">
        <v>61</v>
      </c>
      <c r="B60" s="81" t="s">
        <v>62</v>
      </c>
      <c r="C60" s="89">
        <v>8</v>
      </c>
      <c r="D60" s="89">
        <v>8</v>
      </c>
      <c r="E60" s="221">
        <v>0.2</v>
      </c>
      <c r="F60" s="220">
        <v>0.05</v>
      </c>
      <c r="G60" s="157"/>
      <c r="H60" s="31"/>
    </row>
    <row r="61" spans="1:8" ht="36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16">
        <f>E62</f>
        <v>14.552659999999999</v>
      </c>
      <c r="F61" s="16">
        <f>F62</f>
        <v>7.5</v>
      </c>
      <c r="G61" s="17">
        <f t="shared" si="18"/>
        <v>46.944064516129032</v>
      </c>
      <c r="H61" s="82">
        <f t="shared" si="12"/>
        <v>-16.447340000000001</v>
      </c>
    </row>
    <row r="62" spans="1:8" ht="48">
      <c r="A62" s="80" t="s">
        <v>65</v>
      </c>
      <c r="B62" s="153" t="s">
        <v>66</v>
      </c>
      <c r="C62" s="89">
        <v>31</v>
      </c>
      <c r="D62" s="89">
        <v>31</v>
      </c>
      <c r="E62" s="221">
        <v>14.552659999999999</v>
      </c>
      <c r="F62" s="30">
        <v>7.5</v>
      </c>
      <c r="G62" s="157"/>
      <c r="H62" s="222"/>
    </row>
    <row r="63" spans="1:8" ht="36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16">
        <f>E64</f>
        <v>0.75482000000000005</v>
      </c>
      <c r="F63" s="16">
        <f>F64</f>
        <v>0</v>
      </c>
      <c r="G63" s="17">
        <f t="shared" si="18"/>
        <v>18.8705</v>
      </c>
      <c r="H63" s="82">
        <f t="shared" si="12"/>
        <v>-3.24518</v>
      </c>
    </row>
    <row r="64" spans="1:8" ht="48">
      <c r="A64" s="80" t="s">
        <v>69</v>
      </c>
      <c r="B64" s="153" t="s">
        <v>70</v>
      </c>
      <c r="C64" s="89">
        <v>4</v>
      </c>
      <c r="D64" s="89">
        <v>4</v>
      </c>
      <c r="E64" s="221">
        <v>0.75482000000000005</v>
      </c>
      <c r="F64" s="30"/>
      <c r="G64" s="157"/>
      <c r="H64" s="222"/>
    </row>
    <row r="65" spans="1:8" ht="36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16">
        <f>E66</f>
        <v>0</v>
      </c>
      <c r="F65" s="16">
        <f>F66</f>
        <v>0</v>
      </c>
      <c r="G65" s="17">
        <f t="shared" si="18"/>
        <v>0</v>
      </c>
      <c r="H65" s="82">
        <f t="shared" si="12"/>
        <v>-37</v>
      </c>
    </row>
    <row r="66" spans="1:8" ht="48">
      <c r="A66" s="80" t="s">
        <v>205</v>
      </c>
      <c r="B66" s="152" t="s">
        <v>206</v>
      </c>
      <c r="C66" s="89">
        <v>37</v>
      </c>
      <c r="D66" s="89">
        <v>37</v>
      </c>
      <c r="E66" s="221">
        <v>0</v>
      </c>
      <c r="F66" s="31"/>
      <c r="G66" s="157"/>
      <c r="H66" s="222"/>
    </row>
    <row r="67" spans="1:8" ht="36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16">
        <f t="shared" ref="E67:F67" si="21">E68</f>
        <v>13.5</v>
      </c>
      <c r="F67" s="16">
        <f t="shared" si="21"/>
        <v>0</v>
      </c>
      <c r="G67" s="17">
        <f t="shared" si="18"/>
        <v>270</v>
      </c>
      <c r="H67" s="82">
        <f t="shared" si="12"/>
        <v>8.5</v>
      </c>
    </row>
    <row r="68" spans="1:8" ht="48">
      <c r="A68" s="80" t="s">
        <v>73</v>
      </c>
      <c r="B68" s="153" t="s">
        <v>74</v>
      </c>
      <c r="C68" s="89">
        <v>5</v>
      </c>
      <c r="D68" s="89">
        <v>5</v>
      </c>
      <c r="E68" s="221">
        <v>13.5</v>
      </c>
      <c r="F68" s="31"/>
      <c r="G68" s="157"/>
      <c r="H68" s="222"/>
    </row>
    <row r="69" spans="1:8" ht="36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16">
        <f>E70</f>
        <v>0.25004999999999999</v>
      </c>
      <c r="F69" s="16">
        <f>F70</f>
        <v>7.2495000000000003</v>
      </c>
      <c r="G69" s="17" t="e">
        <f t="shared" si="18"/>
        <v>#DIV/0!</v>
      </c>
      <c r="H69" s="82">
        <f t="shared" si="12"/>
        <v>0.25004999999999999</v>
      </c>
    </row>
    <row r="70" spans="1:8" ht="48">
      <c r="A70" s="80" t="s">
        <v>77</v>
      </c>
      <c r="B70" s="153" t="s">
        <v>78</v>
      </c>
      <c r="C70" s="89">
        <v>0</v>
      </c>
      <c r="D70" s="89">
        <v>0</v>
      </c>
      <c r="E70" s="221">
        <v>0.25004999999999999</v>
      </c>
      <c r="F70" s="221">
        <v>7.2495000000000003</v>
      </c>
      <c r="G70" s="157"/>
      <c r="H70" s="222"/>
    </row>
    <row r="71" spans="1:8" ht="36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16">
        <f>E72</f>
        <v>0.3</v>
      </c>
      <c r="F71" s="16">
        <f>F72</f>
        <v>0.3</v>
      </c>
      <c r="G71" s="17">
        <f t="shared" si="18"/>
        <v>15</v>
      </c>
      <c r="H71" s="82">
        <f t="shared" si="12"/>
        <v>-1.7</v>
      </c>
    </row>
    <row r="72" spans="1:8" ht="60">
      <c r="A72" s="80" t="s">
        <v>81</v>
      </c>
      <c r="B72" s="153" t="s">
        <v>82</v>
      </c>
      <c r="C72" s="89">
        <v>2</v>
      </c>
      <c r="D72" s="89">
        <v>2</v>
      </c>
      <c r="E72" s="221">
        <v>0.3</v>
      </c>
      <c r="F72" s="30">
        <v>0.3</v>
      </c>
      <c r="G72" s="17"/>
      <c r="H72" s="82"/>
    </row>
    <row r="73" spans="1:8" ht="36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16">
        <f t="shared" ref="E73:F73" si="22">E74</f>
        <v>0.25001000000000001</v>
      </c>
      <c r="F73" s="16">
        <f t="shared" si="22"/>
        <v>0</v>
      </c>
      <c r="G73" s="17" t="e">
        <f t="shared" si="18"/>
        <v>#DIV/0!</v>
      </c>
      <c r="H73" s="82">
        <f t="shared" si="12"/>
        <v>0.25001000000000001</v>
      </c>
    </row>
    <row r="74" spans="1:8" ht="48">
      <c r="A74" s="80" t="s">
        <v>271</v>
      </c>
      <c r="B74" s="153" t="s">
        <v>272</v>
      </c>
      <c r="C74" s="89"/>
      <c r="D74" s="89"/>
      <c r="E74" s="221">
        <v>0.25001000000000001</v>
      </c>
      <c r="F74" s="89"/>
      <c r="G74" s="157"/>
      <c r="H74" s="222"/>
    </row>
    <row r="75" spans="1:8" ht="36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16">
        <f t="shared" ref="E75:F75" si="23">E76</f>
        <v>1.848E-2</v>
      </c>
      <c r="F75" s="16">
        <f t="shared" si="23"/>
        <v>0</v>
      </c>
      <c r="G75" s="17">
        <f t="shared" si="18"/>
        <v>2.4972972972972973E-2</v>
      </c>
      <c r="H75" s="82">
        <f t="shared" si="12"/>
        <v>-73.981520000000003</v>
      </c>
    </row>
    <row r="76" spans="1:8" ht="48">
      <c r="A76" s="80" t="s">
        <v>85</v>
      </c>
      <c r="B76" s="153" t="s">
        <v>86</v>
      </c>
      <c r="C76" s="89">
        <v>74</v>
      </c>
      <c r="D76" s="89">
        <v>74</v>
      </c>
      <c r="E76" s="221">
        <v>1.848E-2</v>
      </c>
      <c r="F76" s="30"/>
      <c r="G76" s="216"/>
      <c r="H76" s="222"/>
    </row>
    <row r="77" spans="1:8" ht="36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16">
        <f>E78</f>
        <v>18.191320000000001</v>
      </c>
      <c r="F77" s="16">
        <f>F78</f>
        <v>19.34075</v>
      </c>
      <c r="G77" s="42">
        <f t="shared" ref="G77:G86" si="24">E77/D77*100</f>
        <v>51.975200000000001</v>
      </c>
      <c r="H77" s="82">
        <f t="shared" si="12"/>
        <v>-16.808679999999999</v>
      </c>
    </row>
    <row r="78" spans="1:8" ht="48">
      <c r="A78" s="83" t="s">
        <v>89</v>
      </c>
      <c r="B78" s="84" t="s">
        <v>90</v>
      </c>
      <c r="C78" s="89">
        <v>35</v>
      </c>
      <c r="D78" s="89">
        <v>35</v>
      </c>
      <c r="E78" s="221">
        <v>18.191320000000001</v>
      </c>
      <c r="F78" s="30">
        <v>19.34075</v>
      </c>
      <c r="G78" s="216"/>
      <c r="H78" s="222"/>
    </row>
    <row r="79" spans="1:8" ht="24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16">
        <f>E80</f>
        <v>2.2781899999999999</v>
      </c>
      <c r="F79" s="16">
        <f>F80</f>
        <v>0</v>
      </c>
      <c r="G79" s="42" t="e">
        <f t="shared" si="24"/>
        <v>#DIV/0!</v>
      </c>
      <c r="H79" s="82">
        <f t="shared" si="12"/>
        <v>2.2781899999999999</v>
      </c>
    </row>
    <row r="80" spans="1:8" ht="36">
      <c r="A80" s="85" t="s">
        <v>93</v>
      </c>
      <c r="B80" s="88" t="s">
        <v>94</v>
      </c>
      <c r="C80" s="16"/>
      <c r="D80" s="16"/>
      <c r="E80" s="16">
        <v>2.2781899999999999</v>
      </c>
      <c r="F80" s="19"/>
      <c r="G80" s="42"/>
      <c r="H80" s="82"/>
    </row>
    <row r="81" spans="1:8" ht="24">
      <c r="A81" s="86" t="s">
        <v>95</v>
      </c>
      <c r="B81" s="87" t="s">
        <v>96</v>
      </c>
      <c r="C81" s="20">
        <f>C82</f>
        <v>0</v>
      </c>
      <c r="D81" s="20">
        <f>D82</f>
        <v>0</v>
      </c>
      <c r="E81" s="16">
        <f>E82</f>
        <v>25.842040000000001</v>
      </c>
      <c r="F81" s="16">
        <f>F82</f>
        <v>0</v>
      </c>
      <c r="G81" s="42" t="e">
        <f>E81/D81*100</f>
        <v>#DIV/0!</v>
      </c>
      <c r="H81" s="82">
        <f t="shared" si="12"/>
        <v>25.842040000000001</v>
      </c>
    </row>
    <row r="82" spans="1:8" ht="36">
      <c r="A82" s="85" t="s">
        <v>97</v>
      </c>
      <c r="B82" s="88" t="s">
        <v>98</v>
      </c>
      <c r="C82" s="16"/>
      <c r="D82" s="16"/>
      <c r="E82" s="16">
        <v>25.842040000000001</v>
      </c>
      <c r="F82" s="19"/>
      <c r="G82" s="42"/>
      <c r="H82" s="82"/>
    </row>
    <row r="83" spans="1:8" ht="36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19">
        <f>E84+E85</f>
        <v>0.62504999999999999</v>
      </c>
      <c r="F83" s="19">
        <f>F84+F85</f>
        <v>5.3579600000000003</v>
      </c>
      <c r="G83" s="42" t="e">
        <f t="shared" si="24"/>
        <v>#DIV/0!</v>
      </c>
      <c r="H83" s="82">
        <f t="shared" si="12"/>
        <v>0.62504999999999999</v>
      </c>
    </row>
    <row r="84" spans="1:8" ht="36">
      <c r="A84" s="91" t="s">
        <v>101</v>
      </c>
      <c r="B84" s="226" t="s">
        <v>102</v>
      </c>
      <c r="C84" s="33"/>
      <c r="D84" s="33"/>
      <c r="E84" s="33">
        <v>5.0000000000000002E-5</v>
      </c>
      <c r="F84" s="33">
        <v>5.0670000000000002</v>
      </c>
      <c r="G84" s="216" t="e">
        <f t="shared" si="24"/>
        <v>#DIV/0!</v>
      </c>
      <c r="H84" s="222">
        <f t="shared" si="12"/>
        <v>5.0000000000000002E-5</v>
      </c>
    </row>
    <row r="85" spans="1:8" ht="36">
      <c r="A85" s="91" t="s">
        <v>103</v>
      </c>
      <c r="B85" s="226" t="s">
        <v>104</v>
      </c>
      <c r="C85" s="33"/>
      <c r="D85" s="33"/>
      <c r="E85" s="34">
        <v>0.625</v>
      </c>
      <c r="F85" s="33">
        <v>0.29096</v>
      </c>
      <c r="G85" s="218" t="e">
        <f t="shared" si="24"/>
        <v>#DIV/0!</v>
      </c>
      <c r="H85" s="222">
        <f t="shared" si="12"/>
        <v>0.625</v>
      </c>
    </row>
    <row r="86" spans="1:8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19">
        <f>E87</f>
        <v>0</v>
      </c>
      <c r="F86" s="19">
        <f>F87</f>
        <v>120</v>
      </c>
      <c r="G86" s="54" t="e">
        <f t="shared" si="24"/>
        <v>#DIV/0!</v>
      </c>
      <c r="H86" s="82">
        <f t="shared" si="12"/>
        <v>0</v>
      </c>
    </row>
    <row r="87" spans="1:8" ht="48.75" customHeight="1" thickBot="1">
      <c r="A87" s="93" t="s">
        <v>107</v>
      </c>
      <c r="B87" s="227" t="s">
        <v>108</v>
      </c>
      <c r="C87" s="33"/>
      <c r="D87" s="33"/>
      <c r="E87" s="34"/>
      <c r="F87" s="33">
        <v>120</v>
      </c>
      <c r="G87" s="54"/>
      <c r="H87" s="82"/>
    </row>
    <row r="88" spans="1:8" ht="12.75" thickBot="1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5">
        <f t="shared" ref="E88:F88" si="25">E89+E90</f>
        <v>0.155</v>
      </c>
      <c r="F88" s="25">
        <f t="shared" si="25"/>
        <v>56.753540000000001</v>
      </c>
      <c r="G88" s="26" t="e">
        <f>E88/D88*100</f>
        <v>#DIV/0!</v>
      </c>
      <c r="H88" s="27">
        <f t="shared" ref="H88:H104" si="26">E88-D88</f>
        <v>0.155</v>
      </c>
    </row>
    <row r="89" spans="1:8">
      <c r="A89" s="94" t="s">
        <v>111</v>
      </c>
      <c r="B89" s="67" t="s">
        <v>112</v>
      </c>
      <c r="C89" s="16"/>
      <c r="D89" s="16"/>
      <c r="E89" s="18">
        <v>0.155</v>
      </c>
      <c r="F89" s="16"/>
      <c r="G89" s="17">
        <v>0</v>
      </c>
      <c r="H89" s="18">
        <f t="shared" si="26"/>
        <v>0.155</v>
      </c>
    </row>
    <row r="90" spans="1:8" ht="12.75" thickBot="1">
      <c r="A90" s="95" t="s">
        <v>113</v>
      </c>
      <c r="B90" s="39" t="s">
        <v>110</v>
      </c>
      <c r="C90" s="21"/>
      <c r="D90" s="21"/>
      <c r="E90" s="22"/>
      <c r="F90" s="21">
        <v>56.753540000000001</v>
      </c>
      <c r="G90" s="54">
        <v>0</v>
      </c>
      <c r="H90" s="22">
        <f t="shared" si="26"/>
        <v>0</v>
      </c>
    </row>
    <row r="91" spans="1:8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433083.88399999996</v>
      </c>
      <c r="E91" s="96">
        <f>E92+E140+E137+E135+E129</f>
        <v>63703.800289999999</v>
      </c>
      <c r="F91" s="96">
        <f>F92+F140+F137+F135</f>
        <v>57662.079680000003</v>
      </c>
      <c r="G91" s="97">
        <f t="shared" ref="G91:G96" si="27">E91/D91*100</f>
        <v>14.709344458081938</v>
      </c>
      <c r="H91" s="98">
        <f t="shared" si="26"/>
        <v>-369380.08370999998</v>
      </c>
    </row>
    <row r="92" spans="1:8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99">
        <f>E93+E96+E106</f>
        <v>58088.977330000002</v>
      </c>
      <c r="F92" s="99">
        <f>F93+F96+F106+F129</f>
        <v>57662.079680000003</v>
      </c>
      <c r="G92" s="100">
        <f t="shared" si="27"/>
        <v>15.16993217152954</v>
      </c>
      <c r="H92" s="101">
        <f t="shared" si="26"/>
        <v>-324832.82266999997</v>
      </c>
    </row>
    <row r="93" spans="1:8" ht="12.75" thickBot="1">
      <c r="A93" s="232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102">
        <f t="shared" ref="E93:F93" si="28">E94+E95</f>
        <v>23346</v>
      </c>
      <c r="F93" s="102">
        <f t="shared" si="28"/>
        <v>22686</v>
      </c>
      <c r="G93" s="103">
        <f t="shared" si="27"/>
        <v>12.949281150159745</v>
      </c>
      <c r="H93" s="104">
        <f t="shared" si="26"/>
        <v>-156942</v>
      </c>
    </row>
    <row r="94" spans="1:8" ht="24">
      <c r="A94" s="111" t="s">
        <v>120</v>
      </c>
      <c r="B94" s="112" t="s">
        <v>266</v>
      </c>
      <c r="C94" s="16">
        <v>164388</v>
      </c>
      <c r="D94" s="16">
        <v>164388</v>
      </c>
      <c r="E94" s="18">
        <v>23346</v>
      </c>
      <c r="F94" s="16">
        <v>22686</v>
      </c>
      <c r="G94" s="17">
        <f t="shared" si="27"/>
        <v>14.201766552303088</v>
      </c>
      <c r="H94" s="18">
        <f t="shared" si="26"/>
        <v>-141042</v>
      </c>
    </row>
    <row r="95" spans="1:8" ht="24.75" thickBot="1">
      <c r="A95" s="236" t="s">
        <v>276</v>
      </c>
      <c r="B95" s="237" t="s">
        <v>277</v>
      </c>
      <c r="C95" s="57"/>
      <c r="D95" s="57">
        <v>15900</v>
      </c>
      <c r="E95" s="58"/>
      <c r="F95" s="57"/>
      <c r="G95" s="17">
        <f t="shared" si="27"/>
        <v>0</v>
      </c>
      <c r="H95" s="18">
        <f t="shared" si="26"/>
        <v>-15900</v>
      </c>
    </row>
    <row r="96" spans="1:8" ht="12.75" thickBot="1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5">
        <f t="shared" ref="E96:F96" si="29">E97+E98+E99+E100+E101</f>
        <v>6302.2466599999998</v>
      </c>
      <c r="F96" s="25">
        <f t="shared" si="29"/>
        <v>1816.3773200000001</v>
      </c>
      <c r="G96" s="26">
        <f t="shared" si="27"/>
        <v>34.566193479739368</v>
      </c>
      <c r="H96" s="27">
        <f t="shared" si="26"/>
        <v>-11930.153339999997</v>
      </c>
    </row>
    <row r="97" spans="1:8" ht="24">
      <c r="A97" s="154" t="s">
        <v>123</v>
      </c>
      <c r="B97" s="155" t="s">
        <v>268</v>
      </c>
      <c r="C97" s="62">
        <v>345.6</v>
      </c>
      <c r="D97" s="62">
        <v>345.6</v>
      </c>
      <c r="E97" s="62"/>
      <c r="F97" s="62"/>
      <c r="G97" s="42">
        <v>0</v>
      </c>
      <c r="H97" s="20">
        <f>E97-D97</f>
        <v>-345.6</v>
      </c>
    </row>
    <row r="98" spans="1:8" s="10" customFormat="1" ht="36">
      <c r="A98" s="91" t="s">
        <v>124</v>
      </c>
      <c r="B98" s="68" t="s">
        <v>125</v>
      </c>
      <c r="C98" s="19">
        <v>5538.9</v>
      </c>
      <c r="D98" s="19">
        <v>5538.9</v>
      </c>
      <c r="E98" s="20">
        <v>1108.116</v>
      </c>
      <c r="F98" s="19">
        <v>1172.0070000000001</v>
      </c>
      <c r="G98" s="42">
        <v>0</v>
      </c>
      <c r="H98" s="20">
        <f>E98-D98</f>
        <v>-4430.7839999999997</v>
      </c>
    </row>
    <row r="99" spans="1:8" s="10" customFormat="1">
      <c r="A99" s="90" t="s">
        <v>126</v>
      </c>
      <c r="B99" s="46" t="s">
        <v>127</v>
      </c>
      <c r="C99" s="19">
        <v>4235.3</v>
      </c>
      <c r="D99" s="19">
        <v>4235.3</v>
      </c>
      <c r="E99" s="20">
        <v>4235.3</v>
      </c>
      <c r="F99" s="19"/>
      <c r="G99" s="42">
        <f>E99/D99*100</f>
        <v>100</v>
      </c>
      <c r="H99" s="20">
        <f>E99-D99</f>
        <v>0</v>
      </c>
    </row>
    <row r="100" spans="1:8" s="10" customFormat="1" ht="12.75" thickBot="1">
      <c r="A100" s="91" t="s">
        <v>207</v>
      </c>
      <c r="B100" s="106" t="s">
        <v>208</v>
      </c>
      <c r="C100" s="21">
        <v>918.3</v>
      </c>
      <c r="D100" s="21">
        <v>918.3</v>
      </c>
      <c r="E100" s="22"/>
      <c r="F100" s="21"/>
      <c r="G100" s="54">
        <f t="shared" ref="G100:G103" si="30">E100/D100*100</f>
        <v>0</v>
      </c>
      <c r="H100" s="20">
        <f t="shared" si="26"/>
        <v>-918.3</v>
      </c>
    </row>
    <row r="101" spans="1:8" ht="12.75" thickBot="1">
      <c r="A101" s="184" t="s">
        <v>128</v>
      </c>
      <c r="B101" s="66" t="s">
        <v>129</v>
      </c>
      <c r="C101" s="25">
        <f>C102+C103+C104+C105</f>
        <v>7194.3</v>
      </c>
      <c r="D101" s="25">
        <f>D102+D103+D104+D105</f>
        <v>7194.3</v>
      </c>
      <c r="E101" s="25">
        <f t="shared" ref="E101:F101" si="31">E102+E103+E104+E105</f>
        <v>958.83065999999997</v>
      </c>
      <c r="F101" s="25">
        <f t="shared" si="31"/>
        <v>644.37031999999999</v>
      </c>
      <c r="G101" s="26">
        <f t="shared" si="30"/>
        <v>13.327643551144655</v>
      </c>
      <c r="H101" s="27">
        <f t="shared" si="26"/>
        <v>-6235.4693400000006</v>
      </c>
    </row>
    <row r="102" spans="1:8">
      <c r="A102" s="134" t="s">
        <v>128</v>
      </c>
      <c r="B102" s="67" t="s">
        <v>209</v>
      </c>
      <c r="C102" s="16">
        <v>909</v>
      </c>
      <c r="D102" s="16">
        <v>909</v>
      </c>
      <c r="E102" s="18"/>
      <c r="F102" s="16"/>
      <c r="G102" s="17">
        <f t="shared" si="30"/>
        <v>0</v>
      </c>
      <c r="H102" s="18">
        <f t="shared" si="26"/>
        <v>-909</v>
      </c>
    </row>
    <row r="103" spans="1:8" ht="15" customHeight="1">
      <c r="A103" s="91" t="s">
        <v>128</v>
      </c>
      <c r="B103" s="107" t="s">
        <v>130</v>
      </c>
      <c r="C103" s="19">
        <v>1135.8</v>
      </c>
      <c r="D103" s="19">
        <v>1135.8</v>
      </c>
      <c r="E103" s="20">
        <v>241.92</v>
      </c>
      <c r="F103" s="19">
        <v>230.928</v>
      </c>
      <c r="G103" s="42">
        <f t="shared" si="30"/>
        <v>21.299524564183837</v>
      </c>
      <c r="H103" s="20">
        <f t="shared" si="26"/>
        <v>-893.88</v>
      </c>
    </row>
    <row r="104" spans="1:8">
      <c r="A104" s="91" t="s">
        <v>131</v>
      </c>
      <c r="B104" s="68" t="s">
        <v>132</v>
      </c>
      <c r="C104" s="19">
        <v>1986.2</v>
      </c>
      <c r="D104" s="19">
        <v>1986.2</v>
      </c>
      <c r="E104" s="20"/>
      <c r="F104" s="19"/>
      <c r="G104" s="42"/>
      <c r="H104" s="20">
        <f t="shared" si="26"/>
        <v>-1986.2</v>
      </c>
    </row>
    <row r="105" spans="1:8" ht="24.75" thickBot="1">
      <c r="A105" s="90" t="s">
        <v>128</v>
      </c>
      <c r="B105" s="108" t="s">
        <v>133</v>
      </c>
      <c r="C105" s="19">
        <v>3163.3</v>
      </c>
      <c r="D105" s="19">
        <v>3163.3</v>
      </c>
      <c r="E105" s="20">
        <v>716.91066000000001</v>
      </c>
      <c r="F105" s="19">
        <v>413.44232</v>
      </c>
      <c r="G105" s="42">
        <v>0</v>
      </c>
      <c r="H105" s="20">
        <f>E105-C105</f>
        <v>-2446.3893400000002</v>
      </c>
    </row>
    <row r="106" spans="1:8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96">
        <f>E107+E119+E121+E123+E125+E126+E127+E120+E122+E124</f>
        <v>28440.730670000001</v>
      </c>
      <c r="F106" s="96">
        <f>F107+F119+F121+F123+F125+F126+F127+F120+F122</f>
        <v>28083.353520000001</v>
      </c>
      <c r="G106" s="97">
        <f t="shared" ref="G106:G115" si="32">E106/D106*100</f>
        <v>15.423272637843313</v>
      </c>
      <c r="H106" s="98">
        <f t="shared" ref="H106:H115" si="33">E106-D106</f>
        <v>-155960.66933</v>
      </c>
    </row>
    <row r="107" spans="1:8" ht="12.75" thickBot="1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102">
        <f>E110+E113+E109+E108+E111+E117+E114+E115+E116+E118+E112</f>
        <v>21054.158000000003</v>
      </c>
      <c r="F107" s="102">
        <f>F110+F113+F109+F108+F111+F117+F114+F115+F116+F118+F112</f>
        <v>20552.560000000001</v>
      </c>
      <c r="G107" s="103">
        <f t="shared" si="32"/>
        <v>15.298918896137586</v>
      </c>
      <c r="H107" s="104">
        <f t="shared" si="33"/>
        <v>-116564.44200000001</v>
      </c>
    </row>
    <row r="108" spans="1:8" ht="24">
      <c r="A108" s="111" t="s">
        <v>138</v>
      </c>
      <c r="B108" s="228" t="s">
        <v>139</v>
      </c>
      <c r="C108" s="77">
        <v>1500.3</v>
      </c>
      <c r="D108" s="77">
        <v>1500.3</v>
      </c>
      <c r="E108" s="18"/>
      <c r="F108" s="16"/>
      <c r="G108" s="17">
        <f t="shared" si="32"/>
        <v>0</v>
      </c>
      <c r="H108" s="18">
        <f t="shared" si="33"/>
        <v>-1500.3</v>
      </c>
    </row>
    <row r="109" spans="1:8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0"/>
      <c r="F109" s="19"/>
      <c r="G109" s="42">
        <f t="shared" si="32"/>
        <v>0</v>
      </c>
      <c r="H109" s="20">
        <f t="shared" si="33"/>
        <v>-9.8000000000000007</v>
      </c>
    </row>
    <row r="110" spans="1:8">
      <c r="A110" s="111" t="s">
        <v>140</v>
      </c>
      <c r="B110" s="46" t="s">
        <v>141</v>
      </c>
      <c r="C110" s="19">
        <v>96978.5</v>
      </c>
      <c r="D110" s="19">
        <v>96978.5</v>
      </c>
      <c r="E110" s="20">
        <v>16148</v>
      </c>
      <c r="F110" s="19">
        <v>16086</v>
      </c>
      <c r="G110" s="42">
        <f t="shared" si="32"/>
        <v>16.651113391112464</v>
      </c>
      <c r="H110" s="20">
        <f t="shared" si="33"/>
        <v>-80830.5</v>
      </c>
    </row>
    <row r="111" spans="1:8">
      <c r="A111" s="111" t="s">
        <v>140</v>
      </c>
      <c r="B111" s="46" t="s">
        <v>142</v>
      </c>
      <c r="C111" s="19">
        <v>17378.5</v>
      </c>
      <c r="D111" s="19">
        <v>17378.5</v>
      </c>
      <c r="E111" s="20">
        <v>2894</v>
      </c>
      <c r="F111" s="19">
        <v>2518</v>
      </c>
      <c r="G111" s="42">
        <f t="shared" si="32"/>
        <v>16.652760594988059</v>
      </c>
      <c r="H111" s="20">
        <f t="shared" si="33"/>
        <v>-14484.5</v>
      </c>
    </row>
    <row r="112" spans="1:8">
      <c r="A112" s="111" t="s">
        <v>138</v>
      </c>
      <c r="B112" s="46" t="s">
        <v>146</v>
      </c>
      <c r="C112" s="19">
        <v>891.1</v>
      </c>
      <c r="D112" s="19">
        <v>891.1</v>
      </c>
      <c r="E112" s="20">
        <v>177.99</v>
      </c>
      <c r="F112" s="19">
        <v>187.845</v>
      </c>
      <c r="G112" s="42">
        <f t="shared" si="32"/>
        <v>19.974189204354172</v>
      </c>
      <c r="H112" s="20">
        <f t="shared" si="33"/>
        <v>-713.11</v>
      </c>
    </row>
    <row r="113" spans="1:8">
      <c r="A113" s="111" t="s">
        <v>138</v>
      </c>
      <c r="B113" s="46" t="s">
        <v>145</v>
      </c>
      <c r="C113" s="19">
        <v>238.1</v>
      </c>
      <c r="D113" s="19">
        <v>238.1</v>
      </c>
      <c r="E113" s="20"/>
      <c r="F113" s="19"/>
      <c r="G113" s="42">
        <v>0</v>
      </c>
      <c r="H113" s="20">
        <f>E113-C113</f>
        <v>-238.1</v>
      </c>
    </row>
    <row r="114" spans="1:8">
      <c r="A114" s="111" t="s">
        <v>138</v>
      </c>
      <c r="B114" s="46" t="s">
        <v>143</v>
      </c>
      <c r="C114" s="19">
        <v>1293.2</v>
      </c>
      <c r="D114" s="19">
        <v>1293.2</v>
      </c>
      <c r="E114" s="20"/>
      <c r="F114" s="19"/>
      <c r="G114" s="42">
        <f t="shared" si="32"/>
        <v>0</v>
      </c>
      <c r="H114" s="20">
        <f t="shared" si="33"/>
        <v>-1293.2</v>
      </c>
    </row>
    <row r="115" spans="1:8">
      <c r="A115" s="111" t="s">
        <v>138</v>
      </c>
      <c r="B115" s="68" t="s">
        <v>144</v>
      </c>
      <c r="C115" s="19">
        <v>425.4</v>
      </c>
      <c r="D115" s="19">
        <v>425.4</v>
      </c>
      <c r="E115" s="20"/>
      <c r="F115" s="19"/>
      <c r="G115" s="42">
        <f t="shared" si="32"/>
        <v>0</v>
      </c>
      <c r="H115" s="20">
        <f t="shared" si="33"/>
        <v>-425.4</v>
      </c>
    </row>
    <row r="116" spans="1:8">
      <c r="A116" s="111" t="s">
        <v>138</v>
      </c>
      <c r="B116" s="46" t="s">
        <v>148</v>
      </c>
      <c r="C116" s="19">
        <v>11196.8</v>
      </c>
      <c r="D116" s="19">
        <v>11196.8</v>
      </c>
      <c r="E116" s="20">
        <v>1834.1679999999999</v>
      </c>
      <c r="F116" s="19">
        <v>1760.7149999999999</v>
      </c>
      <c r="G116" s="42">
        <f>E116/D116*100</f>
        <v>16.381180337239211</v>
      </c>
      <c r="H116" s="20">
        <f>E116-D116</f>
        <v>-9362.6319999999996</v>
      </c>
    </row>
    <row r="117" spans="1:8" ht="36">
      <c r="A117" s="111" t="s">
        <v>138</v>
      </c>
      <c r="B117" s="107" t="s">
        <v>147</v>
      </c>
      <c r="C117" s="19">
        <v>1400.6</v>
      </c>
      <c r="D117" s="19">
        <v>1400.6</v>
      </c>
      <c r="E117" s="20"/>
      <c r="F117" s="19"/>
      <c r="G117" s="42">
        <f t="shared" ref="G117:G132" si="34">E117/D117*100</f>
        <v>0</v>
      </c>
      <c r="H117" s="20">
        <f t="shared" ref="H117:H132" si="35">E117-D117</f>
        <v>-1400.6</v>
      </c>
    </row>
    <row r="118" spans="1:8" ht="36.75" thickBot="1">
      <c r="A118" s="113" t="s">
        <v>138</v>
      </c>
      <c r="B118" s="114" t="s">
        <v>149</v>
      </c>
      <c r="C118" s="115">
        <v>6306.3</v>
      </c>
      <c r="D118" s="115">
        <v>6306.3</v>
      </c>
      <c r="E118" s="58"/>
      <c r="F118" s="57"/>
      <c r="G118" s="69">
        <f t="shared" si="34"/>
        <v>0</v>
      </c>
      <c r="H118" s="58">
        <f t="shared" si="35"/>
        <v>-6306.3</v>
      </c>
    </row>
    <row r="119" spans="1:8">
      <c r="A119" s="111" t="s">
        <v>150</v>
      </c>
      <c r="B119" s="112" t="s">
        <v>151</v>
      </c>
      <c r="C119" s="16">
        <v>1765.9</v>
      </c>
      <c r="D119" s="16">
        <v>1765.9</v>
      </c>
      <c r="E119" s="18"/>
      <c r="F119" s="16"/>
      <c r="G119" s="17">
        <f t="shared" si="34"/>
        <v>0</v>
      </c>
      <c r="H119" s="18">
        <f t="shared" si="35"/>
        <v>-1765.9</v>
      </c>
    </row>
    <row r="120" spans="1:8" ht="24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0"/>
      <c r="F120" s="19"/>
      <c r="G120" s="42">
        <f t="shared" si="34"/>
        <v>0</v>
      </c>
      <c r="H120" s="20">
        <f t="shared" si="35"/>
        <v>-1030.0999999999999</v>
      </c>
    </row>
    <row r="121" spans="1:8">
      <c r="A121" s="90" t="s">
        <v>153</v>
      </c>
      <c r="B121" s="46" t="s">
        <v>267</v>
      </c>
      <c r="C121" s="19"/>
      <c r="D121" s="19"/>
      <c r="E121" s="20"/>
      <c r="F121" s="19">
        <v>433.32499999999999</v>
      </c>
      <c r="G121" s="42" t="e">
        <f t="shared" si="34"/>
        <v>#DIV/0!</v>
      </c>
      <c r="H121" s="20">
        <f t="shared" si="35"/>
        <v>0</v>
      </c>
    </row>
    <row r="122" spans="1:8" ht="24">
      <c r="A122" s="90" t="s">
        <v>154</v>
      </c>
      <c r="B122" s="68" t="s">
        <v>155</v>
      </c>
      <c r="C122" s="41">
        <v>72</v>
      </c>
      <c r="D122" s="41">
        <v>72</v>
      </c>
      <c r="E122" s="20"/>
      <c r="F122" s="19"/>
      <c r="G122" s="42">
        <f>E122/D122*100</f>
        <v>0</v>
      </c>
      <c r="H122" s="20">
        <f>E122-D122</f>
        <v>-72</v>
      </c>
    </row>
    <row r="123" spans="1:8">
      <c r="A123" s="90" t="s">
        <v>156</v>
      </c>
      <c r="B123" s="117" t="s">
        <v>212</v>
      </c>
      <c r="C123" s="41"/>
      <c r="D123" s="41"/>
      <c r="E123" s="20"/>
      <c r="F123" s="19">
        <v>220.31528</v>
      </c>
      <c r="G123" s="42" t="e">
        <f t="shared" si="34"/>
        <v>#DIV/0!</v>
      </c>
      <c r="H123" s="20">
        <f t="shared" si="35"/>
        <v>0</v>
      </c>
    </row>
    <row r="124" spans="1:8" ht="24">
      <c r="A124" s="90" t="s">
        <v>157</v>
      </c>
      <c r="B124" s="68" t="s">
        <v>158</v>
      </c>
      <c r="C124" s="41"/>
      <c r="D124" s="41"/>
      <c r="E124" s="20"/>
      <c r="F124" s="19"/>
      <c r="G124" s="42" t="e">
        <f t="shared" si="34"/>
        <v>#DIV/0!</v>
      </c>
      <c r="H124" s="20">
        <f t="shared" si="35"/>
        <v>0</v>
      </c>
    </row>
    <row r="125" spans="1:8">
      <c r="A125" s="90" t="s">
        <v>159</v>
      </c>
      <c r="B125" s="68" t="s">
        <v>160</v>
      </c>
      <c r="C125" s="41">
        <v>699.3</v>
      </c>
      <c r="D125" s="41">
        <v>699.3</v>
      </c>
      <c r="E125" s="20">
        <v>83.685400000000001</v>
      </c>
      <c r="F125" s="19">
        <v>75.691209999999998</v>
      </c>
      <c r="G125" s="42">
        <f t="shared" si="34"/>
        <v>11.967024167024167</v>
      </c>
      <c r="H125" s="20">
        <f t="shared" si="35"/>
        <v>-615.6146</v>
      </c>
    </row>
    <row r="126" spans="1:8" ht="12.75" thickBot="1">
      <c r="A126" s="90" t="s">
        <v>161</v>
      </c>
      <c r="B126" s="46" t="s">
        <v>162</v>
      </c>
      <c r="C126" s="19">
        <v>1580.5</v>
      </c>
      <c r="D126" s="19">
        <v>1580.5</v>
      </c>
      <c r="E126" s="20">
        <v>192.88727</v>
      </c>
      <c r="F126" s="19">
        <v>191.46203</v>
      </c>
      <c r="G126" s="42">
        <f t="shared" si="34"/>
        <v>12.204192976906041</v>
      </c>
      <c r="H126" s="20">
        <f t="shared" si="35"/>
        <v>-1387.6127300000001</v>
      </c>
    </row>
    <row r="127" spans="1:8" ht="12.75" thickBot="1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118">
        <f>E128</f>
        <v>7110</v>
      </c>
      <c r="F127" s="25">
        <f>F128</f>
        <v>6610</v>
      </c>
      <c r="G127" s="26">
        <f t="shared" si="34"/>
        <v>17.076978503662783</v>
      </c>
      <c r="H127" s="27">
        <f t="shared" si="35"/>
        <v>-34525</v>
      </c>
    </row>
    <row r="128" spans="1:8" ht="12.75" thickBot="1">
      <c r="A128" s="105" t="s">
        <v>165</v>
      </c>
      <c r="B128" s="14" t="s">
        <v>166</v>
      </c>
      <c r="C128" s="62">
        <v>41635</v>
      </c>
      <c r="D128" s="62">
        <v>41635</v>
      </c>
      <c r="E128" s="63">
        <v>7110</v>
      </c>
      <c r="F128" s="62">
        <v>6610</v>
      </c>
      <c r="G128" s="23">
        <f t="shared" si="34"/>
        <v>17.076978503662783</v>
      </c>
      <c r="H128" s="63">
        <f t="shared" si="35"/>
        <v>-34525</v>
      </c>
    </row>
    <row r="129" spans="1:8" ht="12.75" thickBot="1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50162.084000000003</v>
      </c>
      <c r="E129" s="25">
        <f>E130+E131+E132+E133</f>
        <v>5614.8229599999995</v>
      </c>
      <c r="F129" s="25">
        <f>F130+F131+F132</f>
        <v>5076.3488399999997</v>
      </c>
      <c r="G129" s="26">
        <f t="shared" si="34"/>
        <v>11.193360626723562</v>
      </c>
      <c r="H129" s="27">
        <f t="shared" si="35"/>
        <v>-44547.261040000005</v>
      </c>
    </row>
    <row r="130" spans="1:8" ht="36">
      <c r="A130" s="119" t="s">
        <v>169</v>
      </c>
      <c r="B130" s="120" t="s">
        <v>170</v>
      </c>
      <c r="C130" s="49">
        <v>27854.284</v>
      </c>
      <c r="D130" s="49">
        <v>27854.284</v>
      </c>
      <c r="E130" s="121">
        <v>3553.30296</v>
      </c>
      <c r="F130" s="49">
        <v>2931.1888399999998</v>
      </c>
      <c r="G130" s="122">
        <f t="shared" si="34"/>
        <v>12.756755693307356</v>
      </c>
      <c r="H130" s="121">
        <f t="shared" si="35"/>
        <v>-24300.981039999999</v>
      </c>
    </row>
    <row r="131" spans="1:8" ht="36">
      <c r="A131" s="123" t="s">
        <v>171</v>
      </c>
      <c r="B131" s="124" t="s">
        <v>172</v>
      </c>
      <c r="C131" s="21">
        <v>12307.8</v>
      </c>
      <c r="D131" s="21">
        <v>12307.8</v>
      </c>
      <c r="E131" s="22">
        <v>2061.52</v>
      </c>
      <c r="F131" s="21">
        <v>2145.16</v>
      </c>
      <c r="G131" s="54">
        <f t="shared" si="34"/>
        <v>16.749703440094901</v>
      </c>
      <c r="H131" s="22">
        <f t="shared" si="35"/>
        <v>-10246.279999999999</v>
      </c>
    </row>
    <row r="132" spans="1:8" ht="24.75" thickBot="1">
      <c r="A132" s="125" t="s">
        <v>173</v>
      </c>
      <c r="B132" s="126" t="s">
        <v>174</v>
      </c>
      <c r="C132" s="57">
        <v>10000</v>
      </c>
      <c r="D132" s="57">
        <v>10000</v>
      </c>
      <c r="E132" s="58"/>
      <c r="F132" s="57"/>
      <c r="G132" s="69">
        <f t="shared" si="34"/>
        <v>0</v>
      </c>
      <c r="H132" s="58">
        <f t="shared" si="35"/>
        <v>-10000</v>
      </c>
    </row>
    <row r="133" spans="1:8" ht="12.75" thickBot="1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102">
        <f>E134</f>
        <v>0</v>
      </c>
      <c r="F133" s="102">
        <f>F134</f>
        <v>0</v>
      </c>
      <c r="G133" s="75">
        <v>0</v>
      </c>
      <c r="H133" s="229">
        <f t="shared" ref="H133:H140" si="36">E133-C133</f>
        <v>0</v>
      </c>
    </row>
    <row r="134" spans="1:8" ht="12.75" thickBot="1">
      <c r="A134" s="211" t="s">
        <v>177</v>
      </c>
      <c r="B134" s="127" t="s">
        <v>178</v>
      </c>
      <c r="C134" s="128"/>
      <c r="D134" s="128"/>
      <c r="E134" s="129"/>
      <c r="F134" s="128"/>
      <c r="G134" s="130"/>
      <c r="H134" s="131"/>
    </row>
    <row r="135" spans="1:8" ht="12.75" thickBot="1">
      <c r="A135" s="184" t="s">
        <v>179</v>
      </c>
      <c r="B135" s="66" t="s">
        <v>180</v>
      </c>
      <c r="C135" s="25"/>
      <c r="D135" s="25"/>
      <c r="E135" s="118">
        <f>E136</f>
        <v>0</v>
      </c>
      <c r="F135" s="118">
        <f>F136</f>
        <v>0</v>
      </c>
      <c r="G135" s="26">
        <v>0</v>
      </c>
      <c r="H135" s="27">
        <f t="shared" si="36"/>
        <v>0</v>
      </c>
    </row>
    <row r="136" spans="1:8" ht="12.75" thickBot="1">
      <c r="A136" s="105" t="s">
        <v>181</v>
      </c>
      <c r="B136" s="132" t="s">
        <v>182</v>
      </c>
      <c r="C136" s="62"/>
      <c r="D136" s="62"/>
      <c r="E136" s="63"/>
      <c r="F136" s="62"/>
      <c r="G136" s="23"/>
      <c r="H136" s="38"/>
    </row>
    <row r="137" spans="1:8" ht="12.75" thickBot="1">
      <c r="A137" s="184" t="s">
        <v>183</v>
      </c>
      <c r="B137" s="66" t="s">
        <v>184</v>
      </c>
      <c r="C137" s="25"/>
      <c r="D137" s="25"/>
      <c r="E137" s="118">
        <f>E138+E139</f>
        <v>0</v>
      </c>
      <c r="F137" s="25">
        <f>F139</f>
        <v>2.6188600000000002</v>
      </c>
      <c r="G137" s="26">
        <v>0</v>
      </c>
      <c r="H137" s="27">
        <f t="shared" si="36"/>
        <v>0</v>
      </c>
    </row>
    <row r="138" spans="1:8" ht="24">
      <c r="A138" s="111" t="s">
        <v>185</v>
      </c>
      <c r="B138" s="76" t="s">
        <v>186</v>
      </c>
      <c r="C138" s="200"/>
      <c r="D138" s="200"/>
      <c r="E138" s="18"/>
      <c r="F138" s="200"/>
      <c r="G138" s="201"/>
      <c r="H138" s="202"/>
    </row>
    <row r="139" spans="1:8" ht="24.75" thickBot="1">
      <c r="A139" s="134" t="s">
        <v>187</v>
      </c>
      <c r="B139" s="135" t="s">
        <v>188</v>
      </c>
      <c r="C139" s="62"/>
      <c r="D139" s="62"/>
      <c r="E139" s="63"/>
      <c r="F139" s="62">
        <v>2.6188600000000002</v>
      </c>
      <c r="G139" s="23">
        <v>0</v>
      </c>
      <c r="H139" s="63">
        <f t="shared" si="36"/>
        <v>0</v>
      </c>
    </row>
    <row r="140" spans="1:8" ht="12.75" thickBot="1">
      <c r="A140" s="60" t="s">
        <v>189</v>
      </c>
      <c r="B140" s="193" t="s">
        <v>190</v>
      </c>
      <c r="C140" s="25"/>
      <c r="D140" s="25"/>
      <c r="E140" s="118">
        <f>E141</f>
        <v>0</v>
      </c>
      <c r="F140" s="118">
        <f>F141</f>
        <v>-2.6188600000000002</v>
      </c>
      <c r="G140" s="26">
        <v>0</v>
      </c>
      <c r="H140" s="27">
        <f t="shared" si="36"/>
        <v>0</v>
      </c>
    </row>
    <row r="141" spans="1:8" ht="12.75" thickBot="1">
      <c r="A141" s="212" t="s">
        <v>191</v>
      </c>
      <c r="B141" s="136" t="s">
        <v>192</v>
      </c>
      <c r="C141" s="62"/>
      <c r="D141" s="62"/>
      <c r="E141" s="63"/>
      <c r="F141" s="62">
        <v>-2.6188600000000002</v>
      </c>
      <c r="G141" s="23"/>
      <c r="H141" s="63"/>
    </row>
    <row r="142" spans="1:8" ht="12.75" thickBot="1">
      <c r="A142" s="197"/>
      <c r="B142" s="193" t="s">
        <v>193</v>
      </c>
      <c r="C142" s="25">
        <f>C8+C91</f>
        <v>508367.58399999997</v>
      </c>
      <c r="D142" s="25">
        <f>D8+D91</f>
        <v>524267.58399999997</v>
      </c>
      <c r="E142" s="118">
        <f>E91+E8</f>
        <v>74289.402430000002</v>
      </c>
      <c r="F142" s="25">
        <f>F8+F91</f>
        <v>67869.557530000005</v>
      </c>
      <c r="G142" s="26">
        <f>E142/D142*100</f>
        <v>14.170130806714154</v>
      </c>
      <c r="H142" s="27">
        <f>E142-D142</f>
        <v>-449978.18156999996</v>
      </c>
    </row>
    <row r="143" spans="1:8">
      <c r="A143" s="1"/>
      <c r="B143" s="9"/>
      <c r="C143" s="137"/>
      <c r="D143" s="137"/>
      <c r="F143" s="138"/>
      <c r="G143" s="139"/>
      <c r="H143" s="140"/>
    </row>
    <row r="144" spans="1:8">
      <c r="A144" s="12" t="s">
        <v>194</v>
      </c>
      <c r="B144" s="12"/>
      <c r="C144" s="141"/>
      <c r="D144" s="141"/>
      <c r="E144" s="142"/>
      <c r="F144" s="143"/>
      <c r="G144" s="12"/>
    </row>
    <row r="145" spans="1:8">
      <c r="A145" s="12" t="s">
        <v>195</v>
      </c>
      <c r="B145" s="13"/>
      <c r="C145" s="144"/>
      <c r="D145" s="144"/>
      <c r="E145" s="142" t="s">
        <v>196</v>
      </c>
      <c r="F145" s="145"/>
      <c r="G145" s="12"/>
    </row>
    <row r="146" spans="1:8">
      <c r="A146" s="12"/>
      <c r="B146" s="13"/>
      <c r="C146" s="144"/>
      <c r="D146" s="144"/>
      <c r="E146" s="142"/>
      <c r="F146" s="145"/>
      <c r="G146" s="12"/>
    </row>
    <row r="147" spans="1:8">
      <c r="A147" s="146" t="s">
        <v>197</v>
      </c>
      <c r="B147" s="12"/>
      <c r="C147" s="147"/>
      <c r="D147" s="147"/>
      <c r="E147" s="148"/>
      <c r="F147" s="149"/>
    </row>
    <row r="148" spans="1:8">
      <c r="A148" s="146" t="s">
        <v>198</v>
      </c>
      <c r="C148" s="147"/>
      <c r="D148" s="147"/>
      <c r="E148" s="148"/>
      <c r="F148" s="150"/>
    </row>
    <row r="149" spans="1:8">
      <c r="A149" s="1"/>
    </row>
    <row r="150" spans="1:8">
      <c r="A150" s="1"/>
    </row>
    <row r="151" spans="1:8">
      <c r="A151" s="1"/>
    </row>
    <row r="152" spans="1:8">
      <c r="A152" s="1"/>
    </row>
    <row r="153" spans="1:8">
      <c r="A153" s="1"/>
    </row>
    <row r="154" spans="1:8">
      <c r="A154" s="1"/>
    </row>
    <row r="155" spans="1:8">
      <c r="A155" s="1"/>
      <c r="B155" s="6"/>
      <c r="C155" s="6"/>
      <c r="D155" s="6"/>
      <c r="E155" s="6"/>
      <c r="F155" s="6"/>
      <c r="G155" s="6"/>
      <c r="H155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55"/>
  <sheetViews>
    <sheetView workbookViewId="0">
      <selection sqref="A1:XFD1048576"/>
    </sheetView>
  </sheetViews>
  <sheetFormatPr defaultRowHeight="12"/>
  <cols>
    <col min="1" max="1" width="19.5703125" style="14" customWidth="1"/>
    <col min="2" max="2" width="77.2851562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280</v>
      </c>
      <c r="C4" s="3"/>
      <c r="D4" s="3"/>
      <c r="G4" s="9"/>
      <c r="H4" s="9"/>
    </row>
    <row r="5" spans="1:8" s="10" customFormat="1" ht="12.75" thickBot="1">
      <c r="A5" s="287" t="s">
        <v>3</v>
      </c>
      <c r="B5" s="290" t="s">
        <v>4</v>
      </c>
      <c r="C5" s="296" t="s">
        <v>278</v>
      </c>
      <c r="D5" s="296" t="s">
        <v>279</v>
      </c>
      <c r="E5" s="299" t="s">
        <v>281</v>
      </c>
      <c r="F5" s="293" t="s">
        <v>282</v>
      </c>
      <c r="G5" s="312" t="s">
        <v>6</v>
      </c>
      <c r="H5" s="313"/>
    </row>
    <row r="6" spans="1:8" s="10" customFormat="1">
      <c r="A6" s="288"/>
      <c r="B6" s="291"/>
      <c r="C6" s="297"/>
      <c r="D6" s="297"/>
      <c r="E6" s="300"/>
      <c r="F6" s="294"/>
      <c r="G6" s="290" t="s">
        <v>7</v>
      </c>
      <c r="H6" s="314" t="s">
        <v>8</v>
      </c>
    </row>
    <row r="7" spans="1:8" ht="12.75" thickBot="1">
      <c r="A7" s="289"/>
      <c r="B7" s="292"/>
      <c r="C7" s="298"/>
      <c r="D7" s="298"/>
      <c r="E7" s="301"/>
      <c r="F7" s="295"/>
      <c r="G7" s="292"/>
      <c r="H7" s="315"/>
    </row>
    <row r="8" spans="1:8" s="12" customFormat="1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96">
        <f>E9+E20+E29+E47+E58+E88+E34+E55+E14+E52</f>
        <v>19797.971580000001</v>
      </c>
      <c r="F8" s="96">
        <f>F9+F20+F29+F47+F58+F88+F34+F55+F14+F52</f>
        <v>19732.90957</v>
      </c>
      <c r="G8" s="97">
        <f t="shared" ref="G8:G25" si="0">E8/D8*100</f>
        <v>21.712182747574403</v>
      </c>
      <c r="H8" s="209">
        <f>E8-D8</f>
        <v>-71385.728420000014</v>
      </c>
    </row>
    <row r="9" spans="1:8" s="13" customFormat="1" ht="12.75" thickBot="1">
      <c r="A9" s="241" t="s">
        <v>214</v>
      </c>
      <c r="B9" s="203" t="s">
        <v>10</v>
      </c>
      <c r="C9" s="242">
        <f>C10</f>
        <v>54096.3</v>
      </c>
      <c r="D9" s="242">
        <f>D10</f>
        <v>54096.3</v>
      </c>
      <c r="E9" s="239">
        <f>E10</f>
        <v>13810.920690000001</v>
      </c>
      <c r="F9" s="239">
        <f>F10</f>
        <v>13539.6371</v>
      </c>
      <c r="G9" s="75">
        <f t="shared" si="0"/>
        <v>25.530250109526897</v>
      </c>
      <c r="H9" s="205">
        <f t="shared" ref="H9:H25" si="1">E9-D9</f>
        <v>-40285.379310000004</v>
      </c>
    </row>
    <row r="10" spans="1:8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16">
        <f>E11+E12+E13</f>
        <v>13810.920690000001</v>
      </c>
      <c r="F10" s="16">
        <f>F11+F12+F13</f>
        <v>13539.6371</v>
      </c>
      <c r="G10" s="17">
        <f t="shared" si="0"/>
        <v>25.530250109526897</v>
      </c>
      <c r="H10" s="18">
        <f t="shared" si="1"/>
        <v>-40285.379310000004</v>
      </c>
    </row>
    <row r="11" spans="1:8" ht="24">
      <c r="A11" s="171" t="s">
        <v>216</v>
      </c>
      <c r="B11" s="156" t="s">
        <v>12</v>
      </c>
      <c r="C11" s="30">
        <v>53361.3</v>
      </c>
      <c r="D11" s="30">
        <v>53361.3</v>
      </c>
      <c r="E11" s="31">
        <v>13674.164430000001</v>
      </c>
      <c r="F11" s="30">
        <v>13436.68619</v>
      </c>
      <c r="G11" s="157">
        <f>E11/D11*100</f>
        <v>25.62562087130561</v>
      </c>
      <c r="H11" s="31">
        <f t="shared" si="1"/>
        <v>-39687.135569999999</v>
      </c>
    </row>
    <row r="12" spans="1:8" ht="48">
      <c r="A12" s="171" t="s">
        <v>217</v>
      </c>
      <c r="B12" s="158" t="s">
        <v>13</v>
      </c>
      <c r="C12" s="30">
        <v>235</v>
      </c>
      <c r="D12" s="30">
        <v>235</v>
      </c>
      <c r="E12" s="31">
        <v>86.320859999999996</v>
      </c>
      <c r="F12" s="30">
        <v>71.116299999999995</v>
      </c>
      <c r="G12" s="157">
        <f t="shared" si="0"/>
        <v>36.732280851063827</v>
      </c>
      <c r="H12" s="31">
        <f t="shared" si="1"/>
        <v>-148.67914000000002</v>
      </c>
    </row>
    <row r="13" spans="1:8" ht="24.75" thickBot="1">
      <c r="A13" s="171" t="s">
        <v>218</v>
      </c>
      <c r="B13" s="159" t="s">
        <v>14</v>
      </c>
      <c r="C13" s="33">
        <v>500</v>
      </c>
      <c r="D13" s="33">
        <v>500</v>
      </c>
      <c r="E13" s="34">
        <v>50.435400000000001</v>
      </c>
      <c r="F13" s="33">
        <v>31.834610000000001</v>
      </c>
      <c r="G13" s="160">
        <f t="shared" si="0"/>
        <v>10.08708</v>
      </c>
      <c r="H13" s="34">
        <f t="shared" si="1"/>
        <v>-449.56459999999998</v>
      </c>
    </row>
    <row r="14" spans="1:8" ht="12.75" thickBot="1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4.1986299999999996</v>
      </c>
      <c r="F14" s="25">
        <f t="shared" si="2"/>
        <v>3.5036299999999998</v>
      </c>
      <c r="G14" s="26" t="e">
        <f t="shared" si="0"/>
        <v>#DIV/0!</v>
      </c>
      <c r="H14" s="27">
        <f t="shared" si="1"/>
        <v>4.1986299999999996</v>
      </c>
    </row>
    <row r="15" spans="1:8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4.1986299999999996</v>
      </c>
      <c r="F15" s="16">
        <f t="shared" si="3"/>
        <v>3.5036299999999998</v>
      </c>
      <c r="G15" s="17" t="e">
        <f t="shared" si="0"/>
        <v>#DIV/0!</v>
      </c>
      <c r="H15" s="18">
        <f t="shared" si="1"/>
        <v>4.1986299999999996</v>
      </c>
    </row>
    <row r="16" spans="1:8">
      <c r="A16" s="182" t="s">
        <v>221</v>
      </c>
      <c r="B16" s="29" t="s">
        <v>17</v>
      </c>
      <c r="C16" s="30"/>
      <c r="D16" s="30"/>
      <c r="E16" s="31">
        <v>2.01641</v>
      </c>
      <c r="F16" s="30">
        <v>1.57236</v>
      </c>
      <c r="G16" s="17" t="e">
        <f t="shared" si="0"/>
        <v>#DIV/0!</v>
      </c>
      <c r="H16" s="20">
        <f t="shared" si="1"/>
        <v>2.01641</v>
      </c>
    </row>
    <row r="17" spans="1:8">
      <c r="A17" s="182" t="s">
        <v>222</v>
      </c>
      <c r="B17" s="29" t="s">
        <v>18</v>
      </c>
      <c r="C17" s="30"/>
      <c r="D17" s="30"/>
      <c r="E17" s="31">
        <v>1.2919999999999999E-2</v>
      </c>
      <c r="F17" s="30">
        <v>1.103E-2</v>
      </c>
      <c r="G17" s="17" t="e">
        <f t="shared" si="0"/>
        <v>#DIV/0!</v>
      </c>
      <c r="H17" s="20">
        <f t="shared" si="1"/>
        <v>1.2919999999999999E-2</v>
      </c>
    </row>
    <row r="18" spans="1:8">
      <c r="A18" s="182" t="s">
        <v>223</v>
      </c>
      <c r="B18" s="29" t="s">
        <v>19</v>
      </c>
      <c r="C18" s="30"/>
      <c r="D18" s="30"/>
      <c r="E18" s="31">
        <v>2.4398200000000001</v>
      </c>
      <c r="F18" s="30">
        <v>2.2010399999999999</v>
      </c>
      <c r="G18" s="17" t="e">
        <f t="shared" si="0"/>
        <v>#DIV/0!</v>
      </c>
      <c r="H18" s="20">
        <f t="shared" si="1"/>
        <v>2.4398200000000001</v>
      </c>
    </row>
    <row r="19" spans="1:8" ht="12.75" thickBot="1">
      <c r="A19" s="183" t="s">
        <v>224</v>
      </c>
      <c r="B19" s="32" t="s">
        <v>20</v>
      </c>
      <c r="C19" s="33"/>
      <c r="D19" s="33"/>
      <c r="E19" s="34">
        <v>-0.27051999999999998</v>
      </c>
      <c r="F19" s="33">
        <v>-0.28079999999999999</v>
      </c>
      <c r="G19" s="23" t="e">
        <f t="shared" si="0"/>
        <v>#DIV/0!</v>
      </c>
      <c r="H19" s="22">
        <f t="shared" si="1"/>
        <v>-0.27051999999999998</v>
      </c>
    </row>
    <row r="20" spans="1:8" s="35" customFormat="1" ht="12.75" thickBot="1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5">
        <f t="shared" ref="E20" si="4">E21+E27+E28+E24+E25</f>
        <v>4219.7977300000002</v>
      </c>
      <c r="F20" s="25">
        <f>F21+F27+F28+F24+F25+F26</f>
        <v>4927.5141599999988</v>
      </c>
      <c r="G20" s="188">
        <f t="shared" si="0"/>
        <v>18.014462336442612</v>
      </c>
      <c r="H20" s="27">
        <f t="shared" si="1"/>
        <v>-19204.702270000002</v>
      </c>
    </row>
    <row r="21" spans="1:8" s="35" customFormat="1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16">
        <f>E22+E23+E24</f>
        <v>2650.6006200000002</v>
      </c>
      <c r="F21" s="16">
        <f>F22+F23</f>
        <v>2475.46947</v>
      </c>
      <c r="G21" s="37">
        <f t="shared" si="0"/>
        <v>13.10556548825711</v>
      </c>
      <c r="H21" s="38">
        <f t="shared" si="1"/>
        <v>-17574.399379999999</v>
      </c>
    </row>
    <row r="22" spans="1:8" s="35" customFormat="1">
      <c r="A22" s="173" t="s">
        <v>227</v>
      </c>
      <c r="B22" s="40" t="s">
        <v>23</v>
      </c>
      <c r="C22" s="215">
        <v>12749</v>
      </c>
      <c r="D22" s="215">
        <v>12749</v>
      </c>
      <c r="E22" s="31">
        <v>1236.24928</v>
      </c>
      <c r="F22" s="30">
        <v>383.12493000000001</v>
      </c>
      <c r="G22" s="216">
        <f t="shared" si="0"/>
        <v>9.6968333202604136</v>
      </c>
      <c r="H22" s="31">
        <f t="shared" si="1"/>
        <v>-11512.75072</v>
      </c>
    </row>
    <row r="23" spans="1:8" ht="24">
      <c r="A23" s="173" t="s">
        <v>228</v>
      </c>
      <c r="B23" s="40" t="s">
        <v>24</v>
      </c>
      <c r="C23" s="215">
        <v>7476</v>
      </c>
      <c r="D23" s="215">
        <v>7476</v>
      </c>
      <c r="E23" s="31">
        <v>1414.3513399999999</v>
      </c>
      <c r="F23" s="30">
        <v>2092.3445400000001</v>
      </c>
      <c r="G23" s="216">
        <f t="shared" si="0"/>
        <v>18.91855724986624</v>
      </c>
      <c r="H23" s="31">
        <f t="shared" si="1"/>
        <v>-6061.6486599999998</v>
      </c>
    </row>
    <row r="24" spans="1:8">
      <c r="A24" s="91" t="s">
        <v>229</v>
      </c>
      <c r="B24" s="43" t="s">
        <v>25</v>
      </c>
      <c r="C24" s="41"/>
      <c r="D24" s="41"/>
      <c r="E24" s="20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>
      <c r="A25" s="92" t="s">
        <v>230</v>
      </c>
      <c r="B25" s="44" t="s">
        <v>26</v>
      </c>
      <c r="C25" s="19"/>
      <c r="D25" s="19"/>
      <c r="E25" s="20">
        <v>-3.50576</v>
      </c>
      <c r="F25" s="19">
        <v>118.75855</v>
      </c>
      <c r="G25" s="42" t="e">
        <f t="shared" si="0"/>
        <v>#DIV/0!</v>
      </c>
      <c r="H25" s="20">
        <f t="shared" si="1"/>
        <v>-3.50576</v>
      </c>
    </row>
    <row r="26" spans="1:8">
      <c r="A26" s="174" t="s">
        <v>231</v>
      </c>
      <c r="B26" s="45" t="s">
        <v>27</v>
      </c>
      <c r="C26" s="16"/>
      <c r="D26" s="16"/>
      <c r="E26" s="18"/>
      <c r="F26" s="16">
        <v>5.042E-2</v>
      </c>
      <c r="G26" s="23"/>
      <c r="H26" s="18"/>
    </row>
    <row r="27" spans="1:8">
      <c r="A27" s="92" t="s">
        <v>232</v>
      </c>
      <c r="B27" s="46" t="s">
        <v>28</v>
      </c>
      <c r="C27" s="19">
        <v>2622.5</v>
      </c>
      <c r="D27" s="19">
        <v>2622.5</v>
      </c>
      <c r="E27" s="20">
        <v>1367.82899</v>
      </c>
      <c r="F27" s="19">
        <v>2094.71074</v>
      </c>
      <c r="G27" s="42">
        <f>E27/D27*100</f>
        <v>52.157444804575782</v>
      </c>
      <c r="H27" s="20">
        <f t="shared" ref="H27:H34" si="5">E27-D27</f>
        <v>-1254.67101</v>
      </c>
    </row>
    <row r="28" spans="1:8" ht="12.75" thickBot="1">
      <c r="A28" s="134" t="s">
        <v>233</v>
      </c>
      <c r="B28" s="47" t="s">
        <v>29</v>
      </c>
      <c r="C28" s="21">
        <v>577</v>
      </c>
      <c r="D28" s="21">
        <v>577</v>
      </c>
      <c r="E28" s="22">
        <v>204.87388000000001</v>
      </c>
      <c r="F28" s="21">
        <v>238.52428</v>
      </c>
      <c r="G28" s="42">
        <f>E28/D28*100</f>
        <v>35.506738301559793</v>
      </c>
      <c r="H28" s="22">
        <f t="shared" si="5"/>
        <v>-372.12612000000001</v>
      </c>
    </row>
    <row r="29" spans="1:8" ht="12.75" thickBot="1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190">
        <f t="shared" ref="E29:F29" si="6">E30+E32</f>
        <v>362.16223000000002</v>
      </c>
      <c r="F29" s="190">
        <f t="shared" si="6"/>
        <v>300.95796000000001</v>
      </c>
      <c r="G29" s="26">
        <f t="shared" ref="G29:G32" si="7">E29/D29*100</f>
        <v>22.015941033434654</v>
      </c>
      <c r="H29" s="11">
        <f t="shared" si="5"/>
        <v>-1282.8377700000001</v>
      </c>
    </row>
    <row r="30" spans="1:8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49">
        <f>E31</f>
        <v>362.16223000000002</v>
      </c>
      <c r="F30" s="16">
        <f>F31</f>
        <v>300.95796000000001</v>
      </c>
      <c r="G30" s="17">
        <f t="shared" si="7"/>
        <v>22.096536302623552</v>
      </c>
      <c r="H30" s="18">
        <f t="shared" si="5"/>
        <v>-1276.8377700000001</v>
      </c>
    </row>
    <row r="31" spans="1:8">
      <c r="A31" s="91" t="s">
        <v>236</v>
      </c>
      <c r="B31" s="50" t="s">
        <v>32</v>
      </c>
      <c r="C31" s="30">
        <v>1639</v>
      </c>
      <c r="D31" s="30">
        <v>1639</v>
      </c>
      <c r="E31" s="31">
        <v>362.16223000000002</v>
      </c>
      <c r="F31" s="30">
        <v>300.95796000000001</v>
      </c>
      <c r="G31" s="216">
        <f t="shared" si="7"/>
        <v>22.096536302623552</v>
      </c>
      <c r="H31" s="31">
        <f t="shared" si="5"/>
        <v>-1276.8377700000001</v>
      </c>
    </row>
    <row r="32" spans="1:8">
      <c r="A32" s="91" t="s">
        <v>237</v>
      </c>
      <c r="B32" s="161" t="s">
        <v>33</v>
      </c>
      <c r="C32" s="19">
        <f>C33</f>
        <v>6</v>
      </c>
      <c r="D32" s="19">
        <f t="shared" ref="D32:F32" si="8">D33</f>
        <v>6</v>
      </c>
      <c r="E32" s="19">
        <f t="shared" si="8"/>
        <v>0</v>
      </c>
      <c r="F32" s="19">
        <f t="shared" si="8"/>
        <v>0</v>
      </c>
      <c r="G32" s="42">
        <f t="shared" si="7"/>
        <v>0</v>
      </c>
      <c r="H32" s="20">
        <f t="shared" si="5"/>
        <v>-6</v>
      </c>
    </row>
    <row r="33" spans="1:234" ht="12.75" thickBot="1">
      <c r="A33" s="173" t="s">
        <v>241</v>
      </c>
      <c r="B33" s="50" t="s">
        <v>37</v>
      </c>
      <c r="C33" s="30">
        <v>6</v>
      </c>
      <c r="D33" s="30">
        <v>6</v>
      </c>
      <c r="E33" s="31"/>
      <c r="F33" s="30"/>
      <c r="G33" s="216">
        <v>0</v>
      </c>
      <c r="H33" s="31">
        <f t="shared" si="5"/>
        <v>-6</v>
      </c>
    </row>
    <row r="34" spans="1:234">
      <c r="A34" s="302" t="s">
        <v>242</v>
      </c>
      <c r="B34" s="304" t="s">
        <v>38</v>
      </c>
      <c r="C34" s="308">
        <f>C36+C44</f>
        <v>11620.1</v>
      </c>
      <c r="D34" s="308">
        <f>D36+D44</f>
        <v>11554.1</v>
      </c>
      <c r="E34" s="306">
        <f>E36+E44</f>
        <v>894.31765000000019</v>
      </c>
      <c r="F34" s="306">
        <f>F38+F39+F41+F44</f>
        <v>711.65120999999999</v>
      </c>
      <c r="G34" s="316">
        <f>E34/D34*100</f>
        <v>7.7402623311205563</v>
      </c>
      <c r="H34" s="310">
        <f t="shared" si="5"/>
        <v>-10659.782349999999</v>
      </c>
    </row>
    <row r="35" spans="1:234" ht="12.75" thickBot="1">
      <c r="A35" s="303"/>
      <c r="B35" s="305"/>
      <c r="C35" s="309"/>
      <c r="D35" s="309"/>
      <c r="E35" s="307"/>
      <c r="F35" s="307"/>
      <c r="G35" s="317"/>
      <c r="H35" s="311"/>
    </row>
    <row r="36" spans="1:234" ht="48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11243.1</v>
      </c>
      <c r="E36" s="16">
        <f>E37+E39+E41+E43</f>
        <v>774.83753000000013</v>
      </c>
      <c r="F36" s="16">
        <f t="shared" ref="F36" si="9">F37+F39+F41+F43</f>
        <v>602.06795999999997</v>
      </c>
      <c r="G36" s="42">
        <f t="shared" ref="G36:G49" si="10">E36/D36*100</f>
        <v>6.8916716030276355</v>
      </c>
      <c r="H36" s="18">
        <f t="shared" ref="H36:H86" si="11">E36-D36</f>
        <v>-10468.26247</v>
      </c>
    </row>
    <row r="37" spans="1:234" ht="24">
      <c r="A37" s="90" t="s">
        <v>244</v>
      </c>
      <c r="B37" s="52" t="s">
        <v>40</v>
      </c>
      <c r="C37" s="19">
        <f>C38</f>
        <v>10328.700000000001</v>
      </c>
      <c r="D37" s="19">
        <f>D38</f>
        <v>10262.700000000001</v>
      </c>
      <c r="E37" s="20">
        <f>E38</f>
        <v>675.27731000000006</v>
      </c>
      <c r="F37" s="19">
        <f>F38</f>
        <v>565.94102999999996</v>
      </c>
      <c r="G37" s="42">
        <f t="shared" si="10"/>
        <v>6.5799186373956164</v>
      </c>
      <c r="H37" s="20">
        <f t="shared" si="11"/>
        <v>-9587.4226900000012</v>
      </c>
    </row>
    <row r="38" spans="1:234" ht="24">
      <c r="A38" s="123" t="s">
        <v>245</v>
      </c>
      <c r="B38" s="53" t="s">
        <v>40</v>
      </c>
      <c r="C38" s="33">
        <v>10328.700000000001</v>
      </c>
      <c r="D38" s="33">
        <v>10262.700000000001</v>
      </c>
      <c r="E38" s="34">
        <v>675.27731000000006</v>
      </c>
      <c r="F38" s="217">
        <v>565.94102999999996</v>
      </c>
      <c r="G38" s="218">
        <f t="shared" si="10"/>
        <v>6.5799186373956164</v>
      </c>
      <c r="H38" s="219">
        <f t="shared" si="11"/>
        <v>-9587.4226900000012</v>
      </c>
    </row>
    <row r="39" spans="1:234" ht="24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0">
        <f>E40</f>
        <v>0</v>
      </c>
      <c r="F39" s="19">
        <f>F40</f>
        <v>0</v>
      </c>
      <c r="G39" s="42">
        <f t="shared" si="10"/>
        <v>0</v>
      </c>
      <c r="H39" s="20">
        <f t="shared" si="11"/>
        <v>-669.9</v>
      </c>
    </row>
    <row r="40" spans="1:234" ht="24">
      <c r="A40" s="176" t="s">
        <v>247</v>
      </c>
      <c r="B40" s="40" t="s">
        <v>41</v>
      </c>
      <c r="C40" s="30">
        <v>669.9</v>
      </c>
      <c r="D40" s="30">
        <v>669.9</v>
      </c>
      <c r="E40" s="31"/>
      <c r="F40" s="30"/>
      <c r="G40" s="216">
        <f t="shared" si="10"/>
        <v>0</v>
      </c>
      <c r="H40" s="31">
        <f t="shared" si="11"/>
        <v>-669.9</v>
      </c>
    </row>
    <row r="41" spans="1:234" ht="36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0">
        <f>E42</f>
        <v>40.706800000000001</v>
      </c>
      <c r="F41" s="19">
        <f>F42</f>
        <v>36.126930000000002</v>
      </c>
      <c r="G41" s="42">
        <f t="shared" si="10"/>
        <v>37.902048417132214</v>
      </c>
      <c r="H41" s="55">
        <f t="shared" si="11"/>
        <v>-66.693200000000004</v>
      </c>
    </row>
    <row r="42" spans="1:234" s="56" customFormat="1" ht="36">
      <c r="A42" s="180" t="s">
        <v>249</v>
      </c>
      <c r="B42" s="40" t="s">
        <v>43</v>
      </c>
      <c r="C42" s="30">
        <v>107.4</v>
      </c>
      <c r="D42" s="30">
        <v>107.4</v>
      </c>
      <c r="E42" s="31">
        <v>40.706800000000001</v>
      </c>
      <c r="F42" s="220">
        <v>36.126930000000002</v>
      </c>
      <c r="G42" s="216">
        <f t="shared" si="10"/>
        <v>37.902048417132214</v>
      </c>
      <c r="H42" s="31">
        <f t="shared" si="11"/>
        <v>-66.693200000000004</v>
      </c>
    </row>
    <row r="43" spans="1:234" s="56" customFormat="1" ht="72.75" thickBot="1">
      <c r="A43" s="123" t="s">
        <v>250</v>
      </c>
      <c r="B43" s="213" t="s">
        <v>44</v>
      </c>
      <c r="C43" s="57">
        <v>203.1</v>
      </c>
      <c r="D43" s="57">
        <v>203.1</v>
      </c>
      <c r="E43" s="58">
        <v>58.85342</v>
      </c>
      <c r="F43" s="59"/>
      <c r="G43" s="42">
        <f t="shared" si="10"/>
        <v>28.977557853274249</v>
      </c>
      <c r="H43" s="20">
        <f t="shared" si="11"/>
        <v>-144.24657999999999</v>
      </c>
    </row>
    <row r="44" spans="1:234" s="61" customFormat="1" ht="12.75" thickBot="1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5">
        <f>E45+E46</f>
        <v>119.48012</v>
      </c>
      <c r="F44" s="25">
        <f t="shared" ref="F44" si="12">F45+F46</f>
        <v>109.58325000000001</v>
      </c>
      <c r="G44" s="188">
        <f t="shared" si="10"/>
        <v>38.418045016077166</v>
      </c>
      <c r="H44" s="27">
        <f t="shared" si="11"/>
        <v>-191.51988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>
      <c r="A45" s="105" t="s">
        <v>252</v>
      </c>
      <c r="B45" s="48" t="s">
        <v>45</v>
      </c>
      <c r="C45" s="62">
        <v>300</v>
      </c>
      <c r="D45" s="62">
        <v>300</v>
      </c>
      <c r="E45" s="63">
        <v>119.48012</v>
      </c>
      <c r="F45" s="64">
        <v>109.58325000000001</v>
      </c>
      <c r="G45" s="23">
        <f t="shared" si="10"/>
        <v>39.826706666666666</v>
      </c>
      <c r="H45" s="38">
        <f t="shared" si="11"/>
        <v>-180.51988</v>
      </c>
    </row>
    <row r="46" spans="1:234" s="56" customFormat="1" ht="48.75" thickBot="1">
      <c r="A46" s="177" t="s">
        <v>253</v>
      </c>
      <c r="B46" s="65" t="s">
        <v>46</v>
      </c>
      <c r="C46" s="21">
        <v>11</v>
      </c>
      <c r="D46" s="21">
        <v>11</v>
      </c>
      <c r="E46" s="22"/>
      <c r="F46" s="21"/>
      <c r="G46" s="54"/>
      <c r="H46" s="22"/>
    </row>
    <row r="47" spans="1:234" s="56" customFormat="1" ht="12.75" thickBot="1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190">
        <f>E48</f>
        <v>15.98218</v>
      </c>
      <c r="F47" s="190">
        <f>F48</f>
        <v>8.3858800000000002</v>
      </c>
      <c r="G47" s="188">
        <f t="shared" si="10"/>
        <v>20.810130208333334</v>
      </c>
      <c r="H47" s="27">
        <f t="shared" si="11"/>
        <v>-60.817819999999998</v>
      </c>
    </row>
    <row r="48" spans="1:234" s="56" customFormat="1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16">
        <f t="shared" ref="E48:F48" si="13">E50+E49+E51</f>
        <v>15.98218</v>
      </c>
      <c r="F48" s="16">
        <f t="shared" si="13"/>
        <v>8.3858800000000002</v>
      </c>
      <c r="G48" s="17">
        <f t="shared" si="10"/>
        <v>20.810130208333334</v>
      </c>
      <c r="H48" s="18">
        <f t="shared" si="11"/>
        <v>-60.817819999999998</v>
      </c>
    </row>
    <row r="49" spans="1:8" s="56" customFormat="1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31">
        <v>11.95204</v>
      </c>
      <c r="F49" s="30">
        <v>7.0049599999999996</v>
      </c>
      <c r="G49" s="157">
        <f t="shared" si="10"/>
        <v>15.80957671957672</v>
      </c>
      <c r="H49" s="31">
        <f t="shared" si="11"/>
        <v>-63.647959999999998</v>
      </c>
    </row>
    <row r="50" spans="1:8" s="56" customFormat="1">
      <c r="A50" s="173" t="s">
        <v>262</v>
      </c>
      <c r="B50" s="166" t="s">
        <v>50</v>
      </c>
      <c r="C50" s="30">
        <v>1.2</v>
      </c>
      <c r="D50" s="30">
        <v>1.2</v>
      </c>
      <c r="E50" s="31">
        <v>3.7978100000000001</v>
      </c>
      <c r="F50" s="30">
        <v>1.3809199999999999</v>
      </c>
      <c r="G50" s="157">
        <f>E50/D50*100</f>
        <v>316.48416666666668</v>
      </c>
      <c r="H50" s="31">
        <f t="shared" si="11"/>
        <v>2.59781</v>
      </c>
    </row>
    <row r="51" spans="1:8" s="56" customFormat="1" ht="24.75" thickBot="1">
      <c r="A51" s="178" t="s">
        <v>261</v>
      </c>
      <c r="B51" s="167" t="s">
        <v>51</v>
      </c>
      <c r="C51" s="168"/>
      <c r="D51" s="168"/>
      <c r="E51" s="169">
        <v>0.23233000000000001</v>
      </c>
      <c r="F51" s="168"/>
      <c r="G51" s="170" t="e">
        <f>E51/D51*100</f>
        <v>#DIV/0!</v>
      </c>
      <c r="H51" s="169">
        <f t="shared" si="11"/>
        <v>0.23233000000000001</v>
      </c>
    </row>
    <row r="52" spans="1:8" s="56" customFormat="1" ht="12.75" thickBot="1">
      <c r="A52" s="241" t="s">
        <v>260</v>
      </c>
      <c r="B52" s="70" t="s">
        <v>52</v>
      </c>
      <c r="C52" s="239">
        <f t="shared" ref="C52:F53" si="14">C53</f>
        <v>0</v>
      </c>
      <c r="D52" s="239">
        <f t="shared" si="14"/>
        <v>24</v>
      </c>
      <c r="E52" s="72">
        <f t="shared" si="14"/>
        <v>24.394870000000001</v>
      </c>
      <c r="F52" s="118">
        <f t="shared" si="14"/>
        <v>0</v>
      </c>
      <c r="G52" s="240">
        <f t="shared" ref="G52:G54" si="15">E52/D52*100</f>
        <v>101.64529166666667</v>
      </c>
      <c r="H52" s="238">
        <f t="shared" si="11"/>
        <v>0.39487000000000094</v>
      </c>
    </row>
    <row r="53" spans="1:8" s="56" customFormat="1">
      <c r="A53" s="174" t="s">
        <v>259</v>
      </c>
      <c r="B53" s="223" t="s">
        <v>53</v>
      </c>
      <c r="C53" s="16">
        <f t="shared" si="14"/>
        <v>0</v>
      </c>
      <c r="D53" s="16">
        <f t="shared" si="14"/>
        <v>24</v>
      </c>
      <c r="E53" s="18">
        <f t="shared" si="14"/>
        <v>24.394870000000001</v>
      </c>
      <c r="F53" s="18">
        <f t="shared" si="14"/>
        <v>0</v>
      </c>
      <c r="G53" s="17">
        <f t="shared" si="15"/>
        <v>101.64529166666667</v>
      </c>
      <c r="H53" s="20">
        <f t="shared" si="11"/>
        <v>0.39487000000000094</v>
      </c>
    </row>
    <row r="54" spans="1:8" s="56" customFormat="1" ht="12.75" thickBot="1">
      <c r="A54" s="178" t="s">
        <v>258</v>
      </c>
      <c r="B54" s="224" t="s">
        <v>54</v>
      </c>
      <c r="C54" s="168">
        <v>0</v>
      </c>
      <c r="D54" s="168">
        <v>24</v>
      </c>
      <c r="E54" s="169">
        <v>24.394870000000001</v>
      </c>
      <c r="F54" s="168"/>
      <c r="G54" s="170">
        <f t="shared" si="15"/>
        <v>101.64529166666667</v>
      </c>
      <c r="H54" s="169">
        <f t="shared" si="11"/>
        <v>0.39487000000000094</v>
      </c>
    </row>
    <row r="55" spans="1:8" s="56" customFormat="1" ht="12.75" thickBot="1">
      <c r="A55" s="60" t="s">
        <v>55</v>
      </c>
      <c r="B55" s="192" t="s">
        <v>56</v>
      </c>
      <c r="C55" s="74">
        <f>C56</f>
        <v>125</v>
      </c>
      <c r="D55" s="74">
        <f>D56</f>
        <v>141</v>
      </c>
      <c r="E55" s="74">
        <f t="shared" ref="E55:F56" si="16">E56</f>
        <v>236.67</v>
      </c>
      <c r="F55" s="74">
        <f t="shared" si="16"/>
        <v>0</v>
      </c>
      <c r="G55" s="75">
        <f>E55/D55*100</f>
        <v>167.85106382978722</v>
      </c>
      <c r="H55" s="238">
        <f t="shared" si="11"/>
        <v>95.669999999999987</v>
      </c>
    </row>
    <row r="56" spans="1:8" s="56" customFormat="1" ht="24">
      <c r="A56" s="164" t="s">
        <v>255</v>
      </c>
      <c r="B56" s="155" t="s">
        <v>256</v>
      </c>
      <c r="C56" s="63">
        <f>C57</f>
        <v>125</v>
      </c>
      <c r="D56" s="63">
        <f>D57</f>
        <v>141</v>
      </c>
      <c r="E56" s="63">
        <f t="shared" si="16"/>
        <v>236.67</v>
      </c>
      <c r="F56" s="63">
        <f t="shared" si="16"/>
        <v>0</v>
      </c>
      <c r="G56" s="17">
        <f t="shared" ref="G56:G75" si="17">E56/D56*100</f>
        <v>167.85106382978722</v>
      </c>
      <c r="H56" s="22">
        <f t="shared" si="11"/>
        <v>95.669999999999987</v>
      </c>
    </row>
    <row r="57" spans="1:8" s="10" customFormat="1" ht="24.75" thickBot="1">
      <c r="A57" s="186" t="s">
        <v>257</v>
      </c>
      <c r="B57" s="162" t="s">
        <v>57</v>
      </c>
      <c r="C57" s="33">
        <v>125</v>
      </c>
      <c r="D57" s="33">
        <v>141</v>
      </c>
      <c r="E57" s="34">
        <v>236.67</v>
      </c>
      <c r="F57" s="33"/>
      <c r="G57" s="157">
        <f t="shared" si="17"/>
        <v>167.85106382978722</v>
      </c>
      <c r="H57" s="34">
        <f t="shared" si="11"/>
        <v>95.669999999999987</v>
      </c>
    </row>
    <row r="58" spans="1:8" ht="12.75" thickBot="1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222</v>
      </c>
      <c r="E58" s="78">
        <f>E59+E61+E63+E65+E69+E71+E75+E77+E83+E67+E86+E79+E81+E73</f>
        <v>229.52760000000001</v>
      </c>
      <c r="F58" s="78">
        <f t="shared" ref="F58" si="18">F59+F61+F63+F65+F69+F71+F75+F77+F83+F67+F86+F79+F81</f>
        <v>184.50609</v>
      </c>
      <c r="G58" s="26">
        <f t="shared" si="17"/>
        <v>103.39081081081081</v>
      </c>
      <c r="H58" s="27">
        <f t="shared" si="11"/>
        <v>7.5276000000000067</v>
      </c>
    </row>
    <row r="59" spans="1:8" ht="36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16">
        <f>E60</f>
        <v>0.72499999999999998</v>
      </c>
      <c r="F59" s="16">
        <f t="shared" ref="F59" si="19">F60</f>
        <v>0.1</v>
      </c>
      <c r="G59" s="17">
        <f t="shared" si="17"/>
        <v>9.0625</v>
      </c>
      <c r="H59" s="214">
        <f t="shared" si="11"/>
        <v>-7.2750000000000004</v>
      </c>
    </row>
    <row r="60" spans="1:8" s="10" customFormat="1" ht="35.25" customHeight="1">
      <c r="A60" s="80" t="s">
        <v>61</v>
      </c>
      <c r="B60" s="81" t="s">
        <v>62</v>
      </c>
      <c r="C60" s="89">
        <v>8</v>
      </c>
      <c r="D60" s="89">
        <v>8</v>
      </c>
      <c r="E60" s="221">
        <v>0.72499999999999998</v>
      </c>
      <c r="F60" s="220">
        <v>0.1</v>
      </c>
      <c r="G60" s="157"/>
      <c r="H60" s="31"/>
    </row>
    <row r="61" spans="1:8" ht="36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16">
        <f>E62</f>
        <v>24.311579999999999</v>
      </c>
      <c r="F61" s="16">
        <f>F62</f>
        <v>21.94566</v>
      </c>
      <c r="G61" s="17">
        <f t="shared" si="17"/>
        <v>78.424451612903226</v>
      </c>
      <c r="H61" s="82">
        <f t="shared" si="11"/>
        <v>-6.6884200000000007</v>
      </c>
    </row>
    <row r="62" spans="1:8" ht="48">
      <c r="A62" s="80" t="s">
        <v>65</v>
      </c>
      <c r="B62" s="153" t="s">
        <v>66</v>
      </c>
      <c r="C62" s="89">
        <v>31</v>
      </c>
      <c r="D62" s="89">
        <v>31</v>
      </c>
      <c r="E62" s="221">
        <v>24.311579999999999</v>
      </c>
      <c r="F62" s="30">
        <v>21.94566</v>
      </c>
      <c r="G62" s="157"/>
      <c r="H62" s="222"/>
    </row>
    <row r="63" spans="1:8" ht="36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16">
        <f>E64</f>
        <v>0.87580999999999998</v>
      </c>
      <c r="F63" s="16">
        <f>F64</f>
        <v>0</v>
      </c>
      <c r="G63" s="17">
        <f t="shared" si="17"/>
        <v>21.895250000000001</v>
      </c>
      <c r="H63" s="82">
        <f t="shared" si="11"/>
        <v>-3.12419</v>
      </c>
    </row>
    <row r="64" spans="1:8" ht="48">
      <c r="A64" s="80" t="s">
        <v>69</v>
      </c>
      <c r="B64" s="153" t="s">
        <v>70</v>
      </c>
      <c r="C64" s="89">
        <v>4</v>
      </c>
      <c r="D64" s="89">
        <v>4</v>
      </c>
      <c r="E64" s="221">
        <v>0.87580999999999998</v>
      </c>
      <c r="F64" s="30"/>
      <c r="G64" s="157"/>
      <c r="H64" s="222"/>
    </row>
    <row r="65" spans="1:8" ht="36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16">
        <f>E66</f>
        <v>0</v>
      </c>
      <c r="F65" s="16">
        <f>F66</f>
        <v>0</v>
      </c>
      <c r="G65" s="17">
        <f t="shared" si="17"/>
        <v>0</v>
      </c>
      <c r="H65" s="82">
        <f t="shared" si="11"/>
        <v>-37</v>
      </c>
    </row>
    <row r="66" spans="1:8" ht="48">
      <c r="A66" s="80" t="s">
        <v>205</v>
      </c>
      <c r="B66" s="152" t="s">
        <v>206</v>
      </c>
      <c r="C66" s="89">
        <v>37</v>
      </c>
      <c r="D66" s="89">
        <v>37</v>
      </c>
      <c r="E66" s="221">
        <v>0</v>
      </c>
      <c r="F66" s="31"/>
      <c r="G66" s="157"/>
      <c r="H66" s="222"/>
    </row>
    <row r="67" spans="1:8" ht="36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16">
        <f t="shared" ref="E67:F67" si="20">E68</f>
        <v>15</v>
      </c>
      <c r="F67" s="16">
        <f t="shared" si="20"/>
        <v>0</v>
      </c>
      <c r="G67" s="17">
        <f t="shared" si="17"/>
        <v>300</v>
      </c>
      <c r="H67" s="82">
        <f t="shared" si="11"/>
        <v>10</v>
      </c>
    </row>
    <row r="68" spans="1:8" ht="48">
      <c r="A68" s="80" t="s">
        <v>73</v>
      </c>
      <c r="B68" s="153" t="s">
        <v>74</v>
      </c>
      <c r="C68" s="89">
        <v>5</v>
      </c>
      <c r="D68" s="89">
        <v>5</v>
      </c>
      <c r="E68" s="221">
        <v>15</v>
      </c>
      <c r="F68" s="31"/>
      <c r="G68" s="157"/>
      <c r="H68" s="222"/>
    </row>
    <row r="69" spans="1:8" ht="36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16">
        <f>E70</f>
        <v>8.0000499999999999</v>
      </c>
      <c r="F69" s="16">
        <f>F70</f>
        <v>7.4995000000000003</v>
      </c>
      <c r="G69" s="17" t="e">
        <f t="shared" si="17"/>
        <v>#DIV/0!</v>
      </c>
      <c r="H69" s="82">
        <f t="shared" si="11"/>
        <v>8.0000499999999999</v>
      </c>
    </row>
    <row r="70" spans="1:8" ht="48">
      <c r="A70" s="80" t="s">
        <v>77</v>
      </c>
      <c r="B70" s="153" t="s">
        <v>78</v>
      </c>
      <c r="C70" s="89">
        <v>0</v>
      </c>
      <c r="D70" s="89">
        <v>0</v>
      </c>
      <c r="E70" s="221">
        <v>8.0000499999999999</v>
      </c>
      <c r="F70" s="221">
        <v>7.4995000000000003</v>
      </c>
      <c r="G70" s="157"/>
      <c r="H70" s="222"/>
    </row>
    <row r="71" spans="1:8" ht="36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16">
        <f>E72</f>
        <v>0.3</v>
      </c>
      <c r="F71" s="16">
        <f>F72</f>
        <v>0.54774</v>
      </c>
      <c r="G71" s="17">
        <f t="shared" si="17"/>
        <v>15</v>
      </c>
      <c r="H71" s="82">
        <f t="shared" si="11"/>
        <v>-1.7</v>
      </c>
    </row>
    <row r="72" spans="1:8" ht="60">
      <c r="A72" s="80" t="s">
        <v>81</v>
      </c>
      <c r="B72" s="153" t="s">
        <v>82</v>
      </c>
      <c r="C72" s="89">
        <v>2</v>
      </c>
      <c r="D72" s="89">
        <v>2</v>
      </c>
      <c r="E72" s="221">
        <v>0.3</v>
      </c>
      <c r="F72" s="30">
        <v>0.54774</v>
      </c>
      <c r="G72" s="17"/>
      <c r="H72" s="82"/>
    </row>
    <row r="73" spans="1:8" ht="36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16">
        <f t="shared" ref="E73:F73" si="21">E74</f>
        <v>0.64898999999999996</v>
      </c>
      <c r="F73" s="16">
        <f t="shared" si="21"/>
        <v>0</v>
      </c>
      <c r="G73" s="17" t="e">
        <f t="shared" si="17"/>
        <v>#DIV/0!</v>
      </c>
      <c r="H73" s="82">
        <f t="shared" si="11"/>
        <v>0.64898999999999996</v>
      </c>
    </row>
    <row r="74" spans="1:8" ht="48">
      <c r="A74" s="80" t="s">
        <v>271</v>
      </c>
      <c r="B74" s="153" t="s">
        <v>272</v>
      </c>
      <c r="C74" s="89"/>
      <c r="D74" s="89"/>
      <c r="E74" s="221">
        <v>0.64898999999999996</v>
      </c>
      <c r="F74" s="89"/>
      <c r="G74" s="157"/>
      <c r="H74" s="222"/>
    </row>
    <row r="75" spans="1:8" ht="36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16">
        <f t="shared" ref="E75:F75" si="22">E76</f>
        <v>1.848E-2</v>
      </c>
      <c r="F75" s="16">
        <f t="shared" si="22"/>
        <v>1.5</v>
      </c>
      <c r="G75" s="17">
        <f t="shared" si="17"/>
        <v>2.4972972972972973E-2</v>
      </c>
      <c r="H75" s="82">
        <f t="shared" si="11"/>
        <v>-73.981520000000003</v>
      </c>
    </row>
    <row r="76" spans="1:8" ht="48">
      <c r="A76" s="80" t="s">
        <v>85</v>
      </c>
      <c r="B76" s="153" t="s">
        <v>86</v>
      </c>
      <c r="C76" s="89">
        <v>74</v>
      </c>
      <c r="D76" s="89">
        <v>74</v>
      </c>
      <c r="E76" s="221">
        <v>1.848E-2</v>
      </c>
      <c r="F76" s="30">
        <v>1.5</v>
      </c>
      <c r="G76" s="216"/>
      <c r="H76" s="222"/>
    </row>
    <row r="77" spans="1:8" ht="36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16">
        <f>E78</f>
        <v>29.432410000000001</v>
      </c>
      <c r="F77" s="16">
        <f>F78</f>
        <v>25.25318</v>
      </c>
      <c r="G77" s="42">
        <f t="shared" ref="G77:G86" si="23">E77/D77*100</f>
        <v>84.092600000000004</v>
      </c>
      <c r="H77" s="82">
        <f t="shared" si="11"/>
        <v>-5.5675899999999992</v>
      </c>
    </row>
    <row r="78" spans="1:8" ht="48">
      <c r="A78" s="83" t="s">
        <v>89</v>
      </c>
      <c r="B78" s="84" t="s">
        <v>90</v>
      </c>
      <c r="C78" s="89">
        <v>35</v>
      </c>
      <c r="D78" s="89">
        <v>35</v>
      </c>
      <c r="E78" s="221">
        <v>29.432410000000001</v>
      </c>
      <c r="F78" s="30">
        <v>25.25318</v>
      </c>
      <c r="G78" s="216"/>
      <c r="H78" s="222"/>
    </row>
    <row r="79" spans="1:8" ht="24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16">
        <f>E80</f>
        <v>3.7481900000000001</v>
      </c>
      <c r="F79" s="16">
        <f>F80</f>
        <v>0</v>
      </c>
      <c r="G79" s="42" t="e">
        <f t="shared" si="23"/>
        <v>#DIV/0!</v>
      </c>
      <c r="H79" s="82">
        <f t="shared" si="11"/>
        <v>3.7481900000000001</v>
      </c>
    </row>
    <row r="80" spans="1:8" ht="36">
      <c r="A80" s="85" t="s">
        <v>93</v>
      </c>
      <c r="B80" s="88" t="s">
        <v>94</v>
      </c>
      <c r="C80" s="16"/>
      <c r="D80" s="16"/>
      <c r="E80" s="16">
        <v>3.7481900000000001</v>
      </c>
      <c r="F80" s="19"/>
      <c r="G80" s="42"/>
      <c r="H80" s="82"/>
    </row>
    <row r="81" spans="1:8" ht="24">
      <c r="A81" s="86" t="s">
        <v>95</v>
      </c>
      <c r="B81" s="87" t="s">
        <v>96</v>
      </c>
      <c r="C81" s="20">
        <f>C82</f>
        <v>0</v>
      </c>
      <c r="D81" s="20">
        <f>D82</f>
        <v>26</v>
      </c>
      <c r="E81" s="16">
        <f>E82</f>
        <v>25.842040000000001</v>
      </c>
      <c r="F81" s="16">
        <f>F82</f>
        <v>0</v>
      </c>
      <c r="G81" s="42">
        <f>E81/D81*100</f>
        <v>99.392461538461546</v>
      </c>
      <c r="H81" s="82">
        <f t="shared" si="11"/>
        <v>-0.15795999999999921</v>
      </c>
    </row>
    <row r="82" spans="1:8" ht="36">
      <c r="A82" s="85" t="s">
        <v>97</v>
      </c>
      <c r="B82" s="88" t="s">
        <v>98</v>
      </c>
      <c r="C82" s="16"/>
      <c r="D82" s="16">
        <v>26</v>
      </c>
      <c r="E82" s="16">
        <v>25.842040000000001</v>
      </c>
      <c r="F82" s="19"/>
      <c r="G82" s="42"/>
      <c r="H82" s="82"/>
    </row>
    <row r="83" spans="1:8" ht="36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19">
        <f>E84+E85</f>
        <v>0.62504999999999999</v>
      </c>
      <c r="F83" s="19">
        <f>F84+F85</f>
        <v>7.6600099999999998</v>
      </c>
      <c r="G83" s="42" t="e">
        <f t="shared" si="23"/>
        <v>#DIV/0!</v>
      </c>
      <c r="H83" s="82">
        <f t="shared" si="11"/>
        <v>0.62504999999999999</v>
      </c>
    </row>
    <row r="84" spans="1:8" ht="36">
      <c r="A84" s="91" t="s">
        <v>101</v>
      </c>
      <c r="B84" s="226" t="s">
        <v>102</v>
      </c>
      <c r="C84" s="33"/>
      <c r="D84" s="33"/>
      <c r="E84" s="33">
        <v>5.0000000000000002E-5</v>
      </c>
      <c r="F84" s="33">
        <v>7.0208899999999996</v>
      </c>
      <c r="G84" s="216" t="e">
        <f t="shared" si="23"/>
        <v>#DIV/0!</v>
      </c>
      <c r="H84" s="222">
        <f t="shared" si="11"/>
        <v>5.0000000000000002E-5</v>
      </c>
    </row>
    <row r="85" spans="1:8" ht="36">
      <c r="A85" s="91" t="s">
        <v>103</v>
      </c>
      <c r="B85" s="226" t="s">
        <v>104</v>
      </c>
      <c r="C85" s="33"/>
      <c r="D85" s="33"/>
      <c r="E85" s="34">
        <v>0.625</v>
      </c>
      <c r="F85" s="33">
        <v>0.63912000000000002</v>
      </c>
      <c r="G85" s="218" t="e">
        <f t="shared" si="23"/>
        <v>#DIV/0!</v>
      </c>
      <c r="H85" s="222">
        <f t="shared" si="11"/>
        <v>0.625</v>
      </c>
    </row>
    <row r="86" spans="1:8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19">
        <f>E87</f>
        <v>120</v>
      </c>
      <c r="F86" s="19">
        <f>F87</f>
        <v>120</v>
      </c>
      <c r="G86" s="54" t="e">
        <f t="shared" si="23"/>
        <v>#DIV/0!</v>
      </c>
      <c r="H86" s="82">
        <f t="shared" si="11"/>
        <v>120</v>
      </c>
    </row>
    <row r="87" spans="1:8" ht="48.75" customHeight="1" thickBot="1">
      <c r="A87" s="93" t="s">
        <v>107</v>
      </c>
      <c r="B87" s="227" t="s">
        <v>108</v>
      </c>
      <c r="C87" s="33"/>
      <c r="D87" s="33"/>
      <c r="E87" s="34">
        <v>120</v>
      </c>
      <c r="F87" s="33">
        <v>120</v>
      </c>
      <c r="G87" s="54"/>
      <c r="H87" s="82"/>
    </row>
    <row r="88" spans="1:8" ht="12.75" thickBot="1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5">
        <f t="shared" ref="E88:F88" si="24">E89+E90</f>
        <v>0</v>
      </c>
      <c r="F88" s="25">
        <f t="shared" si="24"/>
        <v>56.753540000000001</v>
      </c>
      <c r="G88" s="26" t="e">
        <f>E88/D88*100</f>
        <v>#DIV/0!</v>
      </c>
      <c r="H88" s="27">
        <f t="shared" ref="H88:H104" si="25">E88-D88</f>
        <v>0</v>
      </c>
    </row>
    <row r="89" spans="1:8">
      <c r="A89" s="94" t="s">
        <v>111</v>
      </c>
      <c r="B89" s="67" t="s">
        <v>112</v>
      </c>
      <c r="C89" s="16"/>
      <c r="D89" s="16"/>
      <c r="E89" s="18"/>
      <c r="F89" s="16"/>
      <c r="G89" s="17">
        <v>0</v>
      </c>
      <c r="H89" s="18">
        <f t="shared" si="25"/>
        <v>0</v>
      </c>
    </row>
    <row r="90" spans="1:8" ht="12.75" thickBot="1">
      <c r="A90" s="95" t="s">
        <v>113</v>
      </c>
      <c r="B90" s="39" t="s">
        <v>110</v>
      </c>
      <c r="C90" s="21"/>
      <c r="D90" s="21"/>
      <c r="E90" s="22"/>
      <c r="F90" s="21">
        <v>56.753540000000001</v>
      </c>
      <c r="G90" s="54">
        <v>0</v>
      </c>
      <c r="H90" s="22">
        <f t="shared" si="25"/>
        <v>0</v>
      </c>
    </row>
    <row r="91" spans="1:8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433658.28399999999</v>
      </c>
      <c r="E91" s="96">
        <f>E92+E140+E137+E135+E129</f>
        <v>94399.516000000003</v>
      </c>
      <c r="F91" s="96">
        <f>F92+F140+F137+F135</f>
        <v>94859.675990000003</v>
      </c>
      <c r="G91" s="97">
        <f t="shared" ref="G91:G96" si="26">E91/D91*100</f>
        <v>21.768180035504638</v>
      </c>
      <c r="H91" s="98">
        <f t="shared" si="25"/>
        <v>-339258.76799999998</v>
      </c>
    </row>
    <row r="92" spans="1:8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99">
        <f>E93+E96+E106</f>
        <v>85922.018479999999</v>
      </c>
      <c r="F92" s="99">
        <f>F93+F96+F106+F129</f>
        <v>94871.379910000003</v>
      </c>
      <c r="G92" s="100">
        <f t="shared" si="26"/>
        <v>22.438528827556958</v>
      </c>
      <c r="H92" s="101">
        <f t="shared" si="25"/>
        <v>-296999.78151999996</v>
      </c>
    </row>
    <row r="93" spans="1:8" ht="12.75" thickBot="1">
      <c r="A93" s="241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102">
        <f t="shared" ref="E93:F93" si="27">E94+E95</f>
        <v>35537.9</v>
      </c>
      <c r="F93" s="102">
        <f t="shared" si="27"/>
        <v>37850</v>
      </c>
      <c r="G93" s="103">
        <f t="shared" si="26"/>
        <v>19.711738995385161</v>
      </c>
      <c r="H93" s="104">
        <f t="shared" si="25"/>
        <v>-144750.1</v>
      </c>
    </row>
    <row r="94" spans="1:8" ht="24">
      <c r="A94" s="111" t="s">
        <v>120</v>
      </c>
      <c r="B94" s="112" t="s">
        <v>266</v>
      </c>
      <c r="C94" s="16">
        <v>164388</v>
      </c>
      <c r="D94" s="16">
        <v>164388</v>
      </c>
      <c r="E94" s="18">
        <v>35537.9</v>
      </c>
      <c r="F94" s="16">
        <v>37850</v>
      </c>
      <c r="G94" s="17">
        <f t="shared" si="26"/>
        <v>21.618305472418911</v>
      </c>
      <c r="H94" s="18">
        <f t="shared" si="25"/>
        <v>-128850.1</v>
      </c>
    </row>
    <row r="95" spans="1:8" ht="24.75" thickBot="1">
      <c r="A95" s="236" t="s">
        <v>276</v>
      </c>
      <c r="B95" s="237" t="s">
        <v>277</v>
      </c>
      <c r="C95" s="57"/>
      <c r="D95" s="57">
        <v>15900</v>
      </c>
      <c r="E95" s="58"/>
      <c r="F95" s="57"/>
      <c r="G95" s="17">
        <f t="shared" si="26"/>
        <v>0</v>
      </c>
      <c r="H95" s="18">
        <f t="shared" si="25"/>
        <v>-15900</v>
      </c>
    </row>
    <row r="96" spans="1:8" ht="12.75" thickBot="1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5">
        <f t="shared" ref="E96:F96" si="28">E97+E98+E99+E100+E101</f>
        <v>7196.9843499999997</v>
      </c>
      <c r="F96" s="25">
        <f t="shared" si="28"/>
        <v>6281.7199199999995</v>
      </c>
      <c r="G96" s="26">
        <f t="shared" si="26"/>
        <v>39.473598374322641</v>
      </c>
      <c r="H96" s="27">
        <f t="shared" si="25"/>
        <v>-11035.415649999999</v>
      </c>
    </row>
    <row r="97" spans="1:8" ht="24">
      <c r="A97" s="154" t="s">
        <v>123</v>
      </c>
      <c r="B97" s="155" t="s">
        <v>268</v>
      </c>
      <c r="C97" s="62">
        <v>345.6</v>
      </c>
      <c r="D97" s="62">
        <v>345.6</v>
      </c>
      <c r="E97" s="62"/>
      <c r="F97" s="62"/>
      <c r="G97" s="42">
        <v>0</v>
      </c>
      <c r="H97" s="20">
        <f>E97-D97</f>
        <v>-345.6</v>
      </c>
    </row>
    <row r="98" spans="1:8" s="10" customFormat="1" ht="36">
      <c r="A98" s="91" t="s">
        <v>124</v>
      </c>
      <c r="B98" s="68" t="s">
        <v>125</v>
      </c>
      <c r="C98" s="19">
        <v>5538.9</v>
      </c>
      <c r="D98" s="19">
        <v>5538.9</v>
      </c>
      <c r="E98" s="20">
        <v>1644.7159999999999</v>
      </c>
      <c r="F98" s="19">
        <v>1767.41</v>
      </c>
      <c r="G98" s="42">
        <v>0</v>
      </c>
      <c r="H98" s="20">
        <f>E98-D98</f>
        <v>-3894.1839999999997</v>
      </c>
    </row>
    <row r="99" spans="1:8" s="10" customFormat="1">
      <c r="A99" s="90" t="s">
        <v>126</v>
      </c>
      <c r="B99" s="46" t="s">
        <v>127</v>
      </c>
      <c r="C99" s="19">
        <v>4235.3</v>
      </c>
      <c r="D99" s="19">
        <v>4235.3</v>
      </c>
      <c r="E99" s="20">
        <v>4235.3</v>
      </c>
      <c r="F99" s="19">
        <v>3236.5</v>
      </c>
      <c r="G99" s="42">
        <f>E99/D99*100</f>
        <v>100</v>
      </c>
      <c r="H99" s="20">
        <f>E99-D99</f>
        <v>0</v>
      </c>
    </row>
    <row r="100" spans="1:8" s="10" customFormat="1" ht="12.75" thickBot="1">
      <c r="A100" s="91" t="s">
        <v>207</v>
      </c>
      <c r="B100" s="106" t="s">
        <v>208</v>
      </c>
      <c r="C100" s="21">
        <v>918.3</v>
      </c>
      <c r="D100" s="21">
        <v>918.3</v>
      </c>
      <c r="E100" s="22"/>
      <c r="F100" s="21"/>
      <c r="G100" s="54">
        <f t="shared" ref="G100:G103" si="29">E100/D100*100</f>
        <v>0</v>
      </c>
      <c r="H100" s="20">
        <f t="shared" si="25"/>
        <v>-918.3</v>
      </c>
    </row>
    <row r="101" spans="1:8" ht="12.75" thickBot="1">
      <c r="A101" s="184" t="s">
        <v>128</v>
      </c>
      <c r="B101" s="66" t="s">
        <v>129</v>
      </c>
      <c r="C101" s="25">
        <f>C102+C103+C104+C105</f>
        <v>7194.3</v>
      </c>
      <c r="D101" s="25">
        <f>D102+D103+D104+D105</f>
        <v>7194.3</v>
      </c>
      <c r="E101" s="25">
        <f t="shared" ref="E101:F101" si="30">E102+E103+E104+E105</f>
        <v>1316.9683500000001</v>
      </c>
      <c r="F101" s="25">
        <f t="shared" si="30"/>
        <v>1277.8099200000001</v>
      </c>
      <c r="G101" s="26">
        <f t="shared" si="29"/>
        <v>18.305719110962844</v>
      </c>
      <c r="H101" s="27">
        <f t="shared" si="25"/>
        <v>-5877.3316500000001</v>
      </c>
    </row>
    <row r="102" spans="1:8">
      <c r="A102" s="134" t="s">
        <v>128</v>
      </c>
      <c r="B102" s="67" t="s">
        <v>209</v>
      </c>
      <c r="C102" s="16">
        <v>909</v>
      </c>
      <c r="D102" s="16">
        <v>909</v>
      </c>
      <c r="E102" s="18"/>
      <c r="F102" s="16">
        <v>52.749479999999998</v>
      </c>
      <c r="G102" s="17">
        <f t="shared" si="29"/>
        <v>0</v>
      </c>
      <c r="H102" s="18">
        <f t="shared" si="25"/>
        <v>-909</v>
      </c>
    </row>
    <row r="103" spans="1:8" ht="12.75" customHeight="1">
      <c r="A103" s="243" t="s">
        <v>128</v>
      </c>
      <c r="B103" s="107" t="s">
        <v>130</v>
      </c>
      <c r="C103" s="244">
        <v>1135.8</v>
      </c>
      <c r="D103" s="244">
        <v>1135.8</v>
      </c>
      <c r="E103" s="245">
        <v>344.01600000000002</v>
      </c>
      <c r="F103" s="244">
        <v>346.392</v>
      </c>
      <c r="G103" s="246">
        <f t="shared" si="29"/>
        <v>30.288431061806659</v>
      </c>
      <c r="H103" s="245">
        <f t="shared" si="25"/>
        <v>-791.78399999999988</v>
      </c>
    </row>
    <row r="104" spans="1:8">
      <c r="A104" s="91" t="s">
        <v>131</v>
      </c>
      <c r="B104" s="68" t="s">
        <v>132</v>
      </c>
      <c r="C104" s="19">
        <v>1986.2</v>
      </c>
      <c r="D104" s="19">
        <v>1986.2</v>
      </c>
      <c r="E104" s="20"/>
      <c r="F104" s="19"/>
      <c r="G104" s="42"/>
      <c r="H104" s="20">
        <f t="shared" si="25"/>
        <v>-1986.2</v>
      </c>
    </row>
    <row r="105" spans="1:8" ht="24.75" thickBot="1">
      <c r="A105" s="90" t="s">
        <v>128</v>
      </c>
      <c r="B105" s="108" t="s">
        <v>133</v>
      </c>
      <c r="C105" s="19">
        <v>3163.3</v>
      </c>
      <c r="D105" s="19">
        <v>3163.3</v>
      </c>
      <c r="E105" s="20">
        <v>972.95235000000002</v>
      </c>
      <c r="F105" s="19">
        <v>878.66844000000003</v>
      </c>
      <c r="G105" s="42">
        <v>0</v>
      </c>
      <c r="H105" s="20">
        <f>E105-C105</f>
        <v>-2190.3476500000002</v>
      </c>
    </row>
    <row r="106" spans="1:8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96">
        <f>E107+E119+E121+E123+E125+E126+E127+E120+E122+E124</f>
        <v>43187.134129999999</v>
      </c>
      <c r="F106" s="96">
        <f>F107+F119+F121+F123+F125+F126+F127+F120+F122</f>
        <v>42279.011509999997</v>
      </c>
      <c r="G106" s="97">
        <f t="shared" ref="G106:G115" si="31">E106/D106*100</f>
        <v>23.420176923819451</v>
      </c>
      <c r="H106" s="98">
        <f t="shared" ref="H106:H115" si="32">E106-D106</f>
        <v>-141214.26587</v>
      </c>
    </row>
    <row r="107" spans="1:8" ht="12.75" thickBot="1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102">
        <f>E110+E113+E109+E108+E111+E117+E114+E115+E116+E118+E112</f>
        <v>31581.493999999999</v>
      </c>
      <c r="F107" s="102">
        <f>F110+F113+F109+F108+F111+F117+F114+F115+F116+F118+F112</f>
        <v>30890.937000000002</v>
      </c>
      <c r="G107" s="103">
        <f t="shared" si="31"/>
        <v>22.948565092218637</v>
      </c>
      <c r="H107" s="104">
        <f t="shared" si="32"/>
        <v>-106037.106</v>
      </c>
    </row>
    <row r="108" spans="1:8" ht="24">
      <c r="A108" s="111" t="s">
        <v>138</v>
      </c>
      <c r="B108" s="228" t="s">
        <v>139</v>
      </c>
      <c r="C108" s="77">
        <v>1500.3</v>
      </c>
      <c r="D108" s="77">
        <v>1500.3</v>
      </c>
      <c r="E108" s="18"/>
      <c r="F108" s="16"/>
      <c r="G108" s="17">
        <f t="shared" si="31"/>
        <v>0</v>
      </c>
      <c r="H108" s="18">
        <f t="shared" si="32"/>
        <v>-1500.3</v>
      </c>
    </row>
    <row r="109" spans="1:8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0"/>
      <c r="F109" s="19"/>
      <c r="G109" s="42">
        <f t="shared" si="31"/>
        <v>0</v>
      </c>
      <c r="H109" s="20">
        <f t="shared" si="32"/>
        <v>-9.8000000000000007</v>
      </c>
    </row>
    <row r="110" spans="1:8">
      <c r="A110" s="111" t="s">
        <v>140</v>
      </c>
      <c r="B110" s="46" t="s">
        <v>141</v>
      </c>
      <c r="C110" s="19">
        <v>96978.5</v>
      </c>
      <c r="D110" s="19">
        <v>96978.5</v>
      </c>
      <c r="E110" s="20">
        <v>24245</v>
      </c>
      <c r="F110" s="19">
        <v>24152</v>
      </c>
      <c r="G110" s="42">
        <f t="shared" si="31"/>
        <v>25.000386683646376</v>
      </c>
      <c r="H110" s="20">
        <f t="shared" si="32"/>
        <v>-72733.5</v>
      </c>
    </row>
    <row r="111" spans="1:8">
      <c r="A111" s="111" t="s">
        <v>140</v>
      </c>
      <c r="B111" s="46" t="s">
        <v>142</v>
      </c>
      <c r="C111" s="19">
        <v>17378.5</v>
      </c>
      <c r="D111" s="19">
        <v>17378.5</v>
      </c>
      <c r="E111" s="20">
        <v>4345</v>
      </c>
      <c r="F111" s="19">
        <v>3782</v>
      </c>
      <c r="G111" s="42">
        <f t="shared" si="31"/>
        <v>25.002157838708751</v>
      </c>
      <c r="H111" s="20">
        <f t="shared" si="32"/>
        <v>-13033.5</v>
      </c>
    </row>
    <row r="112" spans="1:8">
      <c r="A112" s="111" t="s">
        <v>138</v>
      </c>
      <c r="B112" s="46" t="s">
        <v>146</v>
      </c>
      <c r="C112" s="19">
        <v>891.1</v>
      </c>
      <c r="D112" s="19">
        <v>891.1</v>
      </c>
      <c r="E112" s="20">
        <v>278.495</v>
      </c>
      <c r="F112" s="19">
        <v>281.77499999999998</v>
      </c>
      <c r="G112" s="42">
        <f t="shared" si="31"/>
        <v>31.252945797329147</v>
      </c>
      <c r="H112" s="20">
        <f t="shared" si="32"/>
        <v>-612.60500000000002</v>
      </c>
    </row>
    <row r="113" spans="1:8">
      <c r="A113" s="111" t="s">
        <v>138</v>
      </c>
      <c r="B113" s="46" t="s">
        <v>145</v>
      </c>
      <c r="C113" s="19">
        <v>238.1</v>
      </c>
      <c r="D113" s="19">
        <v>238.1</v>
      </c>
      <c r="E113" s="20"/>
      <c r="F113" s="19"/>
      <c r="G113" s="42">
        <v>0</v>
      </c>
      <c r="H113" s="20">
        <f>E113-C113</f>
        <v>-238.1</v>
      </c>
    </row>
    <row r="114" spans="1:8">
      <c r="A114" s="111" t="s">
        <v>138</v>
      </c>
      <c r="B114" s="46" t="s">
        <v>143</v>
      </c>
      <c r="C114" s="19">
        <v>1293.2</v>
      </c>
      <c r="D114" s="19">
        <v>1293.2</v>
      </c>
      <c r="E114" s="20"/>
      <c r="F114" s="19"/>
      <c r="G114" s="42">
        <f t="shared" si="31"/>
        <v>0</v>
      </c>
      <c r="H114" s="20">
        <f t="shared" si="32"/>
        <v>-1293.2</v>
      </c>
    </row>
    <row r="115" spans="1:8">
      <c r="A115" s="111" t="s">
        <v>138</v>
      </c>
      <c r="B115" s="68" t="s">
        <v>144</v>
      </c>
      <c r="C115" s="19">
        <v>425.4</v>
      </c>
      <c r="D115" s="19">
        <v>425.4</v>
      </c>
      <c r="E115" s="20"/>
      <c r="F115" s="19"/>
      <c r="G115" s="42">
        <f t="shared" si="31"/>
        <v>0</v>
      </c>
      <c r="H115" s="20">
        <f t="shared" si="32"/>
        <v>-425.4</v>
      </c>
    </row>
    <row r="116" spans="1:8">
      <c r="A116" s="111" t="s">
        <v>138</v>
      </c>
      <c r="B116" s="46" t="s">
        <v>148</v>
      </c>
      <c r="C116" s="19">
        <v>11196.8</v>
      </c>
      <c r="D116" s="19">
        <v>11196.8</v>
      </c>
      <c r="E116" s="20">
        <v>2712.9989999999998</v>
      </c>
      <c r="F116" s="19">
        <v>2675.1619999999998</v>
      </c>
      <c r="G116" s="42">
        <f>E116/D116*100</f>
        <v>24.230128250928836</v>
      </c>
      <c r="H116" s="20">
        <f>E116-D116</f>
        <v>-8483.8009999999995</v>
      </c>
    </row>
    <row r="117" spans="1:8" ht="36">
      <c r="A117" s="111" t="s">
        <v>138</v>
      </c>
      <c r="B117" s="107" t="s">
        <v>147</v>
      </c>
      <c r="C117" s="19">
        <v>1400.6</v>
      </c>
      <c r="D117" s="19">
        <v>1400.6</v>
      </c>
      <c r="E117" s="20"/>
      <c r="F117" s="19"/>
      <c r="G117" s="42">
        <f t="shared" ref="G117:G132" si="33">E117/D117*100</f>
        <v>0</v>
      </c>
      <c r="H117" s="20">
        <f t="shared" ref="H117:H132" si="34">E117-D117</f>
        <v>-1400.6</v>
      </c>
    </row>
    <row r="118" spans="1:8" ht="36.75" thickBot="1">
      <c r="A118" s="113" t="s">
        <v>138</v>
      </c>
      <c r="B118" s="114" t="s">
        <v>149</v>
      </c>
      <c r="C118" s="115">
        <v>6306.3</v>
      </c>
      <c r="D118" s="115">
        <v>6306.3</v>
      </c>
      <c r="E118" s="58"/>
      <c r="F118" s="57"/>
      <c r="G118" s="69">
        <f t="shared" si="33"/>
        <v>0</v>
      </c>
      <c r="H118" s="58">
        <f t="shared" si="34"/>
        <v>-6306.3</v>
      </c>
    </row>
    <row r="119" spans="1:8">
      <c r="A119" s="111" t="s">
        <v>150</v>
      </c>
      <c r="B119" s="112" t="s">
        <v>151</v>
      </c>
      <c r="C119" s="16">
        <v>1765.9</v>
      </c>
      <c r="D119" s="16">
        <v>1765.9</v>
      </c>
      <c r="E119" s="18">
        <v>308.44099999999997</v>
      </c>
      <c r="F119" s="16">
        <v>310.08699999999999</v>
      </c>
      <c r="G119" s="17">
        <f t="shared" si="33"/>
        <v>17.466504332068631</v>
      </c>
      <c r="H119" s="18">
        <f t="shared" si="34"/>
        <v>-1457.4590000000001</v>
      </c>
    </row>
    <row r="120" spans="1:8" ht="24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0"/>
      <c r="F120" s="19"/>
      <c r="G120" s="42">
        <f t="shared" si="33"/>
        <v>0</v>
      </c>
      <c r="H120" s="20">
        <f t="shared" si="34"/>
        <v>-1030.0999999999999</v>
      </c>
    </row>
    <row r="121" spans="1:8">
      <c r="A121" s="90" t="s">
        <v>153</v>
      </c>
      <c r="B121" s="46" t="s">
        <v>267</v>
      </c>
      <c r="C121" s="19"/>
      <c r="D121" s="19"/>
      <c r="E121" s="20"/>
      <c r="F121" s="19">
        <v>433.32499999999999</v>
      </c>
      <c r="G121" s="42" t="e">
        <f t="shared" si="33"/>
        <v>#DIV/0!</v>
      </c>
      <c r="H121" s="20">
        <f t="shared" si="34"/>
        <v>0</v>
      </c>
    </row>
    <row r="122" spans="1:8" ht="24">
      <c r="A122" s="90" t="s">
        <v>154</v>
      </c>
      <c r="B122" s="68" t="s">
        <v>155</v>
      </c>
      <c r="C122" s="41">
        <v>72</v>
      </c>
      <c r="D122" s="41">
        <v>72</v>
      </c>
      <c r="E122" s="20"/>
      <c r="F122" s="19"/>
      <c r="G122" s="42">
        <f>E122/D122*100</f>
        <v>0</v>
      </c>
      <c r="H122" s="20">
        <f>E122-D122</f>
        <v>-72</v>
      </c>
    </row>
    <row r="123" spans="1:8">
      <c r="A123" s="90" t="s">
        <v>156</v>
      </c>
      <c r="B123" s="117" t="s">
        <v>212</v>
      </c>
      <c r="C123" s="41"/>
      <c r="D123" s="41"/>
      <c r="E123" s="20"/>
      <c r="F123" s="19">
        <v>220.31528</v>
      </c>
      <c r="G123" s="42" t="e">
        <f t="shared" si="33"/>
        <v>#DIV/0!</v>
      </c>
      <c r="H123" s="20">
        <f t="shared" si="34"/>
        <v>0</v>
      </c>
    </row>
    <row r="124" spans="1:8" ht="24">
      <c r="A124" s="90" t="s">
        <v>157</v>
      </c>
      <c r="B124" s="68" t="s">
        <v>158</v>
      </c>
      <c r="C124" s="41"/>
      <c r="D124" s="41"/>
      <c r="E124" s="20"/>
      <c r="F124" s="19"/>
      <c r="G124" s="42" t="e">
        <f t="shared" si="33"/>
        <v>#DIV/0!</v>
      </c>
      <c r="H124" s="20">
        <f t="shared" si="34"/>
        <v>0</v>
      </c>
    </row>
    <row r="125" spans="1:8">
      <c r="A125" s="90" t="s">
        <v>159</v>
      </c>
      <c r="B125" s="68" t="s">
        <v>160</v>
      </c>
      <c r="C125" s="41">
        <v>699.3</v>
      </c>
      <c r="D125" s="41">
        <v>699.3</v>
      </c>
      <c r="E125" s="20">
        <v>174.82499999999999</v>
      </c>
      <c r="F125" s="19">
        <v>158.82300000000001</v>
      </c>
      <c r="G125" s="42">
        <f t="shared" si="33"/>
        <v>25</v>
      </c>
      <c r="H125" s="20">
        <f t="shared" si="34"/>
        <v>-524.47499999999991</v>
      </c>
    </row>
    <row r="126" spans="1:8" ht="12.75" thickBot="1">
      <c r="A126" s="90" t="s">
        <v>161</v>
      </c>
      <c r="B126" s="46" t="s">
        <v>162</v>
      </c>
      <c r="C126" s="19">
        <v>1580.5</v>
      </c>
      <c r="D126" s="19">
        <v>1580.5</v>
      </c>
      <c r="E126" s="20">
        <v>372.37412999999998</v>
      </c>
      <c r="F126" s="19">
        <v>353.52422999999999</v>
      </c>
      <c r="G126" s="42">
        <f t="shared" si="33"/>
        <v>23.560527048402403</v>
      </c>
      <c r="H126" s="20">
        <f t="shared" si="34"/>
        <v>-1208.1258700000001</v>
      </c>
    </row>
    <row r="127" spans="1:8" ht="12.75" thickBot="1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118">
        <f>E128</f>
        <v>10750</v>
      </c>
      <c r="F127" s="25">
        <f>F128</f>
        <v>9912</v>
      </c>
      <c r="G127" s="26">
        <f t="shared" si="33"/>
        <v>25.819622913414197</v>
      </c>
      <c r="H127" s="27">
        <f t="shared" si="34"/>
        <v>-30885</v>
      </c>
    </row>
    <row r="128" spans="1:8" ht="12.75" thickBot="1">
      <c r="A128" s="105" t="s">
        <v>165</v>
      </c>
      <c r="B128" s="14" t="s">
        <v>166</v>
      </c>
      <c r="C128" s="62">
        <v>41635</v>
      </c>
      <c r="D128" s="62">
        <v>41635</v>
      </c>
      <c r="E128" s="63">
        <v>10750</v>
      </c>
      <c r="F128" s="62">
        <v>9912</v>
      </c>
      <c r="G128" s="23">
        <f t="shared" si="33"/>
        <v>25.819622913414197</v>
      </c>
      <c r="H128" s="63">
        <f t="shared" si="34"/>
        <v>-30885</v>
      </c>
    </row>
    <row r="129" spans="1:8" ht="12.75" thickBot="1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50736.483999999997</v>
      </c>
      <c r="E129" s="25">
        <f>E130+E131+E132+E133</f>
        <v>8477.4975200000008</v>
      </c>
      <c r="F129" s="25">
        <f>F130+F131+F132</f>
        <v>8460.6484799999998</v>
      </c>
      <c r="G129" s="26">
        <f t="shared" si="33"/>
        <v>16.708878604989657</v>
      </c>
      <c r="H129" s="27">
        <f t="shared" si="34"/>
        <v>-42258.986479999992</v>
      </c>
    </row>
    <row r="130" spans="1:8" ht="36">
      <c r="A130" s="119" t="s">
        <v>169</v>
      </c>
      <c r="B130" s="120" t="s">
        <v>170</v>
      </c>
      <c r="C130" s="49">
        <v>27854.284</v>
      </c>
      <c r="D130" s="49">
        <v>28428.684000000001</v>
      </c>
      <c r="E130" s="121">
        <v>5395.5725199999997</v>
      </c>
      <c r="F130" s="49">
        <v>5263.7954799999998</v>
      </c>
      <c r="G130" s="122">
        <f t="shared" si="33"/>
        <v>18.979325669805888</v>
      </c>
      <c r="H130" s="121">
        <f t="shared" si="34"/>
        <v>-23033.11148</v>
      </c>
    </row>
    <row r="131" spans="1:8" ht="36">
      <c r="A131" s="123" t="s">
        <v>171</v>
      </c>
      <c r="B131" s="124" t="s">
        <v>172</v>
      </c>
      <c r="C131" s="21">
        <v>12307.8</v>
      </c>
      <c r="D131" s="21">
        <v>12307.8</v>
      </c>
      <c r="E131" s="22">
        <v>3081.9250000000002</v>
      </c>
      <c r="F131" s="21">
        <v>3196.8530000000001</v>
      </c>
      <c r="G131" s="54">
        <f t="shared" si="33"/>
        <v>25.040421521311689</v>
      </c>
      <c r="H131" s="22">
        <f t="shared" si="34"/>
        <v>-9225.875</v>
      </c>
    </row>
    <row r="132" spans="1:8" ht="24.75" thickBot="1">
      <c r="A132" s="125" t="s">
        <v>173</v>
      </c>
      <c r="B132" s="126" t="s">
        <v>174</v>
      </c>
      <c r="C132" s="57">
        <v>10000</v>
      </c>
      <c r="D132" s="57">
        <v>10000</v>
      </c>
      <c r="E132" s="58"/>
      <c r="F132" s="57"/>
      <c r="G132" s="69">
        <f t="shared" si="33"/>
        <v>0</v>
      </c>
      <c r="H132" s="58">
        <f t="shared" si="34"/>
        <v>-10000</v>
      </c>
    </row>
    <row r="133" spans="1:8" ht="12.75" thickBot="1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102">
        <f>E134</f>
        <v>0</v>
      </c>
      <c r="F133" s="102">
        <f>F134</f>
        <v>0</v>
      </c>
      <c r="G133" s="75">
        <v>0</v>
      </c>
      <c r="H133" s="238">
        <f t="shared" ref="H133:H140" si="35">E133-C133</f>
        <v>0</v>
      </c>
    </row>
    <row r="134" spans="1:8" ht="12.75" thickBot="1">
      <c r="A134" s="211" t="s">
        <v>177</v>
      </c>
      <c r="B134" s="127" t="s">
        <v>178</v>
      </c>
      <c r="C134" s="128"/>
      <c r="D134" s="128"/>
      <c r="E134" s="129"/>
      <c r="F134" s="128"/>
      <c r="G134" s="130"/>
      <c r="H134" s="131"/>
    </row>
    <row r="135" spans="1:8" ht="12.75" thickBot="1">
      <c r="A135" s="184" t="s">
        <v>179</v>
      </c>
      <c r="B135" s="66" t="s">
        <v>180</v>
      </c>
      <c r="C135" s="25"/>
      <c r="D135" s="25"/>
      <c r="E135" s="118">
        <f>E136</f>
        <v>0</v>
      </c>
      <c r="F135" s="118">
        <f>F136</f>
        <v>3</v>
      </c>
      <c r="G135" s="26">
        <v>0</v>
      </c>
      <c r="H135" s="27">
        <f t="shared" si="35"/>
        <v>0</v>
      </c>
    </row>
    <row r="136" spans="1:8" ht="12.75" thickBot="1">
      <c r="A136" s="105" t="s">
        <v>181</v>
      </c>
      <c r="B136" s="132" t="s">
        <v>182</v>
      </c>
      <c r="C136" s="62"/>
      <c r="D136" s="62"/>
      <c r="E136" s="63"/>
      <c r="F136" s="62">
        <v>3</v>
      </c>
      <c r="G136" s="23"/>
      <c r="H136" s="38"/>
    </row>
    <row r="137" spans="1:8" ht="12.75" thickBot="1">
      <c r="A137" s="184" t="s">
        <v>183</v>
      </c>
      <c r="B137" s="66" t="s">
        <v>184</v>
      </c>
      <c r="C137" s="25"/>
      <c r="D137" s="25"/>
      <c r="E137" s="118">
        <f>E138+E139</f>
        <v>0</v>
      </c>
      <c r="F137" s="25">
        <f>F139</f>
        <v>2.6188600000000002</v>
      </c>
      <c r="G137" s="26">
        <v>0</v>
      </c>
      <c r="H137" s="27">
        <f t="shared" si="35"/>
        <v>0</v>
      </c>
    </row>
    <row r="138" spans="1:8" ht="24">
      <c r="A138" s="111" t="s">
        <v>185</v>
      </c>
      <c r="B138" s="76" t="s">
        <v>186</v>
      </c>
      <c r="C138" s="200"/>
      <c r="D138" s="200"/>
      <c r="E138" s="18"/>
      <c r="F138" s="200"/>
      <c r="G138" s="201"/>
      <c r="H138" s="202"/>
    </row>
    <row r="139" spans="1:8" ht="24.75" thickBot="1">
      <c r="A139" s="134" t="s">
        <v>187</v>
      </c>
      <c r="B139" s="135" t="s">
        <v>188</v>
      </c>
      <c r="C139" s="62"/>
      <c r="D139" s="62"/>
      <c r="E139" s="63"/>
      <c r="F139" s="62">
        <v>2.6188600000000002</v>
      </c>
      <c r="G139" s="23">
        <v>0</v>
      </c>
      <c r="H139" s="63">
        <f t="shared" si="35"/>
        <v>0</v>
      </c>
    </row>
    <row r="140" spans="1:8" ht="12.75" thickBot="1">
      <c r="A140" s="60" t="s">
        <v>189</v>
      </c>
      <c r="B140" s="193" t="s">
        <v>190</v>
      </c>
      <c r="C140" s="25"/>
      <c r="D140" s="25"/>
      <c r="E140" s="118">
        <f>E141</f>
        <v>0</v>
      </c>
      <c r="F140" s="118">
        <f>F141</f>
        <v>-17.322780000000002</v>
      </c>
      <c r="G140" s="26">
        <v>0</v>
      </c>
      <c r="H140" s="27">
        <f t="shared" si="35"/>
        <v>0</v>
      </c>
    </row>
    <row r="141" spans="1:8" ht="12.75" thickBot="1">
      <c r="A141" s="212" t="s">
        <v>191</v>
      </c>
      <c r="B141" s="136" t="s">
        <v>192</v>
      </c>
      <c r="C141" s="62"/>
      <c r="D141" s="62"/>
      <c r="E141" s="63"/>
      <c r="F141" s="62">
        <v>-17.322780000000002</v>
      </c>
      <c r="G141" s="23"/>
      <c r="H141" s="63"/>
    </row>
    <row r="142" spans="1:8" ht="12.75" thickBot="1">
      <c r="A142" s="197"/>
      <c r="B142" s="193" t="s">
        <v>193</v>
      </c>
      <c r="C142" s="25">
        <f>C8+C91</f>
        <v>508367.58399999997</v>
      </c>
      <c r="D142" s="25">
        <f>D8+D91</f>
        <v>524841.98399999994</v>
      </c>
      <c r="E142" s="118">
        <f>E91+E8</f>
        <v>114197.48758</v>
      </c>
      <c r="F142" s="25">
        <f>F8+F91</f>
        <v>114592.58556000001</v>
      </c>
      <c r="G142" s="26">
        <f>E142/D142*100</f>
        <v>21.758451317034883</v>
      </c>
      <c r="H142" s="27">
        <f>E142-D142</f>
        <v>-410644.49641999992</v>
      </c>
    </row>
    <row r="143" spans="1:8">
      <c r="A143" s="1"/>
      <c r="B143" s="9"/>
      <c r="C143" s="137"/>
      <c r="D143" s="137"/>
      <c r="F143" s="138"/>
      <c r="G143" s="139"/>
      <c r="H143" s="140"/>
    </row>
    <row r="144" spans="1:8">
      <c r="A144" s="12" t="s">
        <v>194</v>
      </c>
      <c r="B144" s="12"/>
      <c r="C144" s="141"/>
      <c r="D144" s="141"/>
      <c r="E144" s="142"/>
      <c r="F144" s="143"/>
      <c r="G144" s="12"/>
    </row>
    <row r="145" spans="1:8">
      <c r="A145" s="12" t="s">
        <v>195</v>
      </c>
      <c r="B145" s="13"/>
      <c r="C145" s="144"/>
      <c r="D145" s="144"/>
      <c r="E145" s="142" t="s">
        <v>196</v>
      </c>
      <c r="F145" s="145"/>
      <c r="G145" s="12"/>
    </row>
    <row r="146" spans="1:8">
      <c r="A146" s="12"/>
      <c r="B146" s="13"/>
      <c r="C146" s="144"/>
      <c r="D146" s="144"/>
      <c r="E146" s="142"/>
      <c r="F146" s="145"/>
      <c r="G146" s="12"/>
    </row>
    <row r="147" spans="1:8">
      <c r="A147" s="146" t="s">
        <v>197</v>
      </c>
      <c r="B147" s="12"/>
      <c r="C147" s="147"/>
      <c r="D147" s="147"/>
      <c r="E147" s="148"/>
      <c r="F147" s="149"/>
    </row>
    <row r="148" spans="1:8">
      <c r="A148" s="146" t="s">
        <v>198</v>
      </c>
      <c r="C148" s="147"/>
      <c r="D148" s="147"/>
      <c r="E148" s="148"/>
      <c r="F148" s="150"/>
    </row>
    <row r="149" spans="1:8">
      <c r="A149" s="1"/>
    </row>
    <row r="150" spans="1:8">
      <c r="A150" s="1"/>
    </row>
    <row r="151" spans="1:8">
      <c r="A151" s="1"/>
    </row>
    <row r="152" spans="1:8">
      <c r="A152" s="1"/>
    </row>
    <row r="153" spans="1:8">
      <c r="A153" s="1"/>
    </row>
    <row r="154" spans="1:8">
      <c r="A154" s="1"/>
    </row>
    <row r="155" spans="1:8">
      <c r="A155" s="1"/>
      <c r="B155" s="6"/>
      <c r="C155" s="6"/>
      <c r="D155" s="6"/>
      <c r="E155" s="6"/>
      <c r="F155" s="6"/>
      <c r="G155" s="6"/>
      <c r="H155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155"/>
  <sheetViews>
    <sheetView tabSelected="1" workbookViewId="0"/>
  </sheetViews>
  <sheetFormatPr defaultRowHeight="12"/>
  <cols>
    <col min="1" max="1" width="20.140625" style="14" customWidth="1"/>
    <col min="2" max="2" width="55.28515625" style="1" customWidth="1"/>
    <col min="3" max="3" width="11.28515625" style="5" customWidth="1"/>
    <col min="4" max="4" width="12.140625" style="5" customWidth="1"/>
    <col min="5" max="5" width="12" style="254" customWidth="1"/>
    <col min="6" max="6" width="12.140625" style="5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255"/>
      <c r="F3" s="8"/>
    </row>
    <row r="4" spans="1:8" ht="12.75" thickBot="1">
      <c r="A4" s="1"/>
      <c r="B4" s="2" t="s">
        <v>283</v>
      </c>
      <c r="C4" s="3"/>
      <c r="D4" s="3"/>
      <c r="G4" s="9"/>
      <c r="H4" s="9"/>
    </row>
    <row r="5" spans="1:8" s="10" customFormat="1" ht="12.75" thickBot="1">
      <c r="A5" s="287" t="s">
        <v>3</v>
      </c>
      <c r="B5" s="290" t="s">
        <v>4</v>
      </c>
      <c r="C5" s="296" t="s">
        <v>278</v>
      </c>
      <c r="D5" s="296" t="s">
        <v>279</v>
      </c>
      <c r="E5" s="318" t="s">
        <v>284</v>
      </c>
      <c r="F5" s="293" t="s">
        <v>285</v>
      </c>
      <c r="G5" s="312" t="s">
        <v>6</v>
      </c>
      <c r="H5" s="313"/>
    </row>
    <row r="6" spans="1:8" s="10" customFormat="1">
      <c r="A6" s="288"/>
      <c r="B6" s="291"/>
      <c r="C6" s="297"/>
      <c r="D6" s="297"/>
      <c r="E6" s="319"/>
      <c r="F6" s="294"/>
      <c r="G6" s="290" t="s">
        <v>7</v>
      </c>
      <c r="H6" s="314" t="s">
        <v>8</v>
      </c>
    </row>
    <row r="7" spans="1:8" ht="12.75" thickBot="1">
      <c r="A7" s="289"/>
      <c r="B7" s="292"/>
      <c r="C7" s="298"/>
      <c r="D7" s="298"/>
      <c r="E7" s="320"/>
      <c r="F7" s="295"/>
      <c r="G7" s="292"/>
      <c r="H7" s="315"/>
    </row>
    <row r="8" spans="1:8" s="12" customFormat="1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256">
        <f>E9+E20+E29+E47+E58+E88+E34+E55+E14+E52</f>
        <v>27897.939450000002</v>
      </c>
      <c r="F8" s="96">
        <f>F9+F20+F29+F47+F58+F88+F34+F55+F14+F52</f>
        <v>34918.162759999999</v>
      </c>
      <c r="G8" s="97">
        <f t="shared" ref="G8:G25" si="0">E8/D8*100</f>
        <v>30.595314129608692</v>
      </c>
      <c r="H8" s="209">
        <f>E8-D8</f>
        <v>-63285.760550000006</v>
      </c>
    </row>
    <row r="9" spans="1:8" s="13" customFormat="1" ht="12.75" thickBot="1">
      <c r="A9" s="247" t="s">
        <v>214</v>
      </c>
      <c r="B9" s="203" t="s">
        <v>10</v>
      </c>
      <c r="C9" s="249">
        <f>C10</f>
        <v>54096.3</v>
      </c>
      <c r="D9" s="249">
        <f>D10</f>
        <v>54096.3</v>
      </c>
      <c r="E9" s="257">
        <f>E10</f>
        <v>17017.882830000002</v>
      </c>
      <c r="F9" s="248">
        <f>F10</f>
        <v>19396.148830000002</v>
      </c>
      <c r="G9" s="75">
        <f t="shared" si="0"/>
        <v>31.458496847289002</v>
      </c>
      <c r="H9" s="205">
        <f t="shared" ref="H9:H25" si="1">E9-D9</f>
        <v>-37078.417170000001</v>
      </c>
    </row>
    <row r="10" spans="1:8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258">
        <f>E11+E12+E13</f>
        <v>17017.882830000002</v>
      </c>
      <c r="F10" s="16">
        <f>F11+F12+F13</f>
        <v>19396.148830000002</v>
      </c>
      <c r="G10" s="17">
        <f t="shared" si="0"/>
        <v>31.458496847289002</v>
      </c>
      <c r="H10" s="18">
        <f t="shared" si="1"/>
        <v>-37078.417170000001</v>
      </c>
    </row>
    <row r="11" spans="1:8" ht="24">
      <c r="A11" s="171" t="s">
        <v>216</v>
      </c>
      <c r="B11" s="156" t="s">
        <v>12</v>
      </c>
      <c r="C11" s="30">
        <v>53361.3</v>
      </c>
      <c r="D11" s="30">
        <v>53361.3</v>
      </c>
      <c r="E11" s="259">
        <v>16877.50244</v>
      </c>
      <c r="F11" s="30">
        <v>19299.982520000001</v>
      </c>
      <c r="G11" s="157">
        <f>E11/D11*100</f>
        <v>31.628731758783985</v>
      </c>
      <c r="H11" s="31">
        <f t="shared" si="1"/>
        <v>-36483.797560000006</v>
      </c>
    </row>
    <row r="12" spans="1:8" ht="60">
      <c r="A12" s="171" t="s">
        <v>217</v>
      </c>
      <c r="B12" s="158" t="s">
        <v>13</v>
      </c>
      <c r="C12" s="30">
        <v>235</v>
      </c>
      <c r="D12" s="30">
        <v>235</v>
      </c>
      <c r="E12" s="259">
        <v>107.93098999999999</v>
      </c>
      <c r="F12" s="30">
        <v>83.763270000000006</v>
      </c>
      <c r="G12" s="157">
        <f t="shared" si="0"/>
        <v>45.928080851063832</v>
      </c>
      <c r="H12" s="31">
        <f t="shared" si="1"/>
        <v>-127.06901000000001</v>
      </c>
    </row>
    <row r="13" spans="1:8" ht="24.75" thickBot="1">
      <c r="A13" s="171" t="s">
        <v>218</v>
      </c>
      <c r="B13" s="159" t="s">
        <v>14</v>
      </c>
      <c r="C13" s="33">
        <v>500</v>
      </c>
      <c r="D13" s="33">
        <v>500</v>
      </c>
      <c r="E13" s="260">
        <v>32.449399999999997</v>
      </c>
      <c r="F13" s="33">
        <v>12.403040000000001</v>
      </c>
      <c r="G13" s="160">
        <f t="shared" si="0"/>
        <v>6.4898799999999994</v>
      </c>
      <c r="H13" s="34">
        <f t="shared" si="1"/>
        <v>-467.55060000000003</v>
      </c>
    </row>
    <row r="14" spans="1:8" ht="12.75" thickBot="1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61">
        <f t="shared" si="2"/>
        <v>5.2715999999999994</v>
      </c>
      <c r="F14" s="25">
        <f t="shared" si="2"/>
        <v>4.8186799999999996</v>
      </c>
      <c r="G14" s="26" t="e">
        <f t="shared" si="0"/>
        <v>#DIV/0!</v>
      </c>
      <c r="H14" s="27">
        <f t="shared" si="1"/>
        <v>5.2715999999999994</v>
      </c>
    </row>
    <row r="15" spans="1:8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258">
        <f t="shared" si="3"/>
        <v>5.2715999999999994</v>
      </c>
      <c r="F15" s="16">
        <f t="shared" si="3"/>
        <v>4.8186799999999996</v>
      </c>
      <c r="G15" s="17" t="e">
        <f t="shared" si="0"/>
        <v>#DIV/0!</v>
      </c>
      <c r="H15" s="18">
        <f t="shared" si="1"/>
        <v>5.2715999999999994</v>
      </c>
    </row>
    <row r="16" spans="1:8">
      <c r="A16" s="182" t="s">
        <v>221</v>
      </c>
      <c r="B16" s="29" t="s">
        <v>17</v>
      </c>
      <c r="C16" s="30"/>
      <c r="D16" s="30"/>
      <c r="E16" s="259">
        <v>2.5729899999999999</v>
      </c>
      <c r="F16" s="30">
        <v>2.1770900000000002</v>
      </c>
      <c r="G16" s="17" t="e">
        <f t="shared" si="0"/>
        <v>#DIV/0!</v>
      </c>
      <c r="H16" s="20">
        <f t="shared" si="1"/>
        <v>2.5729899999999999</v>
      </c>
    </row>
    <row r="17" spans="1:8">
      <c r="A17" s="182" t="s">
        <v>222</v>
      </c>
      <c r="B17" s="29" t="s">
        <v>18</v>
      </c>
      <c r="C17" s="30"/>
      <c r="D17" s="30"/>
      <c r="E17" s="259">
        <v>1.77E-2</v>
      </c>
      <c r="F17" s="30">
        <v>1.6080000000000001E-2</v>
      </c>
      <c r="G17" s="17" t="e">
        <f t="shared" si="0"/>
        <v>#DIV/0!</v>
      </c>
      <c r="H17" s="20">
        <f t="shared" si="1"/>
        <v>1.77E-2</v>
      </c>
    </row>
    <row r="18" spans="1:8">
      <c r="A18" s="182" t="s">
        <v>223</v>
      </c>
      <c r="B18" s="29" t="s">
        <v>19</v>
      </c>
      <c r="C18" s="30"/>
      <c r="D18" s="30"/>
      <c r="E18" s="259">
        <v>3.05342</v>
      </c>
      <c r="F18" s="30">
        <v>3.0207999999999999</v>
      </c>
      <c r="G18" s="17" t="e">
        <f t="shared" si="0"/>
        <v>#DIV/0!</v>
      </c>
      <c r="H18" s="20">
        <f t="shared" si="1"/>
        <v>3.05342</v>
      </c>
    </row>
    <row r="19" spans="1:8" ht="12.75" thickBot="1">
      <c r="A19" s="183" t="s">
        <v>224</v>
      </c>
      <c r="B19" s="32" t="s">
        <v>20</v>
      </c>
      <c r="C19" s="33"/>
      <c r="D19" s="33"/>
      <c r="E19" s="260">
        <v>-0.37251000000000001</v>
      </c>
      <c r="F19" s="33">
        <v>-0.39528999999999997</v>
      </c>
      <c r="G19" s="23" t="e">
        <f t="shared" si="0"/>
        <v>#DIV/0!</v>
      </c>
      <c r="H19" s="22">
        <f t="shared" si="1"/>
        <v>-0.37251000000000001</v>
      </c>
    </row>
    <row r="20" spans="1:8" s="35" customFormat="1" ht="12.75" thickBot="1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62">
        <f t="shared" ref="E20:F20" si="4">E21+E27+E28+E24+E25</f>
        <v>8393.1569</v>
      </c>
      <c r="F20" s="190">
        <f t="shared" si="4"/>
        <v>13240.01699</v>
      </c>
      <c r="G20" s="188">
        <f t="shared" si="0"/>
        <v>35.830676855429147</v>
      </c>
      <c r="H20" s="27">
        <f t="shared" si="1"/>
        <v>-15031.3431</v>
      </c>
    </row>
    <row r="21" spans="1:8" s="35" customFormat="1" ht="24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258">
        <f>E22+E23+E24</f>
        <v>6512.0747200000005</v>
      </c>
      <c r="F21" s="16">
        <f>F22+F23</f>
        <v>10287.17728</v>
      </c>
      <c r="G21" s="37">
        <f t="shared" si="0"/>
        <v>32.198144474660076</v>
      </c>
      <c r="H21" s="38">
        <f t="shared" si="1"/>
        <v>-13712.925279999999</v>
      </c>
    </row>
    <row r="22" spans="1:8" s="35" customFormat="1" ht="24">
      <c r="A22" s="173" t="s">
        <v>227</v>
      </c>
      <c r="B22" s="40" t="s">
        <v>23</v>
      </c>
      <c r="C22" s="215">
        <v>12749</v>
      </c>
      <c r="D22" s="215">
        <v>12749</v>
      </c>
      <c r="E22" s="259">
        <v>2921.50504</v>
      </c>
      <c r="F22" s="30">
        <v>7190.27268</v>
      </c>
      <c r="G22" s="216">
        <f t="shared" si="0"/>
        <v>22.915562318613226</v>
      </c>
      <c r="H22" s="31">
        <f t="shared" si="1"/>
        <v>-9827.49496</v>
      </c>
    </row>
    <row r="23" spans="1:8" ht="36">
      <c r="A23" s="173" t="s">
        <v>228</v>
      </c>
      <c r="B23" s="40" t="s">
        <v>24</v>
      </c>
      <c r="C23" s="215">
        <v>7476</v>
      </c>
      <c r="D23" s="215">
        <v>7476</v>
      </c>
      <c r="E23" s="259">
        <v>3590.5696800000001</v>
      </c>
      <c r="F23" s="30">
        <v>3096.9045999999998</v>
      </c>
      <c r="G23" s="216">
        <f t="shared" si="0"/>
        <v>48.027951845906905</v>
      </c>
      <c r="H23" s="31">
        <f t="shared" si="1"/>
        <v>-3885.4303199999999</v>
      </c>
    </row>
    <row r="24" spans="1:8">
      <c r="A24" s="91" t="s">
        <v>229</v>
      </c>
      <c r="B24" s="43" t="s">
        <v>25</v>
      </c>
      <c r="C24" s="41"/>
      <c r="D24" s="41"/>
      <c r="E24" s="263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>
      <c r="A25" s="92" t="s">
        <v>230</v>
      </c>
      <c r="B25" s="44" t="s">
        <v>26</v>
      </c>
      <c r="C25" s="19"/>
      <c r="D25" s="19"/>
      <c r="E25" s="263">
        <v>-2.4749300000000001</v>
      </c>
      <c r="F25" s="19">
        <v>128.25513000000001</v>
      </c>
      <c r="G25" s="42" t="e">
        <f t="shared" si="0"/>
        <v>#DIV/0!</v>
      </c>
      <c r="H25" s="20">
        <f t="shared" si="1"/>
        <v>-2.4749300000000001</v>
      </c>
    </row>
    <row r="26" spans="1:8">
      <c r="A26" s="174" t="s">
        <v>231</v>
      </c>
      <c r="B26" s="45" t="s">
        <v>27</v>
      </c>
      <c r="C26" s="16"/>
      <c r="D26" s="16"/>
      <c r="E26" s="264"/>
      <c r="F26" s="16">
        <v>0.35235</v>
      </c>
      <c r="G26" s="23"/>
      <c r="H26" s="18"/>
    </row>
    <row r="27" spans="1:8">
      <c r="A27" s="92" t="s">
        <v>232</v>
      </c>
      <c r="B27" s="46" t="s">
        <v>28</v>
      </c>
      <c r="C27" s="19">
        <v>2622.5</v>
      </c>
      <c r="D27" s="19">
        <v>2622.5</v>
      </c>
      <c r="E27" s="263">
        <v>1573.3458499999999</v>
      </c>
      <c r="F27" s="19">
        <v>2431.04765</v>
      </c>
      <c r="G27" s="42">
        <f>E27/D27*100</f>
        <v>59.994122020972348</v>
      </c>
      <c r="H27" s="20">
        <f t="shared" ref="H27:H34" si="5">E27-D27</f>
        <v>-1049.1541500000001</v>
      </c>
    </row>
    <row r="28" spans="1:8" ht="12.75" thickBot="1">
      <c r="A28" s="134" t="s">
        <v>233</v>
      </c>
      <c r="B28" s="47" t="s">
        <v>29</v>
      </c>
      <c r="C28" s="21">
        <v>577</v>
      </c>
      <c r="D28" s="21">
        <v>577</v>
      </c>
      <c r="E28" s="265">
        <v>310.21125999999998</v>
      </c>
      <c r="F28" s="21">
        <v>393.53622999999999</v>
      </c>
      <c r="G28" s="42">
        <f>E28/D28*100</f>
        <v>53.762783362218372</v>
      </c>
      <c r="H28" s="22">
        <f t="shared" si="5"/>
        <v>-266.78874000000002</v>
      </c>
    </row>
    <row r="29" spans="1:8" ht="12.75" thickBot="1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262">
        <f t="shared" ref="E29:F29" si="6">E30+E32</f>
        <v>455.96591999999998</v>
      </c>
      <c r="F29" s="190">
        <f t="shared" si="6"/>
        <v>526.99195999999995</v>
      </c>
      <c r="G29" s="26">
        <f t="shared" ref="G29:G32" si="7">E29/D29*100</f>
        <v>27.71829300911854</v>
      </c>
      <c r="H29" s="11">
        <f t="shared" si="5"/>
        <v>-1189.0340799999999</v>
      </c>
    </row>
    <row r="30" spans="1:8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266">
        <f>E31</f>
        <v>455.96591999999998</v>
      </c>
      <c r="F30" s="16">
        <f>F31</f>
        <v>526.99195999999995</v>
      </c>
      <c r="G30" s="17">
        <f t="shared" si="7"/>
        <v>27.819763270286757</v>
      </c>
      <c r="H30" s="18">
        <f t="shared" si="5"/>
        <v>-1183.0340799999999</v>
      </c>
    </row>
    <row r="31" spans="1:8">
      <c r="A31" s="91" t="s">
        <v>236</v>
      </c>
      <c r="B31" s="50" t="s">
        <v>32</v>
      </c>
      <c r="C31" s="30">
        <v>1639</v>
      </c>
      <c r="D31" s="30">
        <v>1639</v>
      </c>
      <c r="E31" s="259">
        <v>455.96591999999998</v>
      </c>
      <c r="F31" s="30">
        <v>526.99195999999995</v>
      </c>
      <c r="G31" s="216">
        <f t="shared" si="7"/>
        <v>27.819763270286757</v>
      </c>
      <c r="H31" s="31">
        <f t="shared" si="5"/>
        <v>-1183.0340799999999</v>
      </c>
    </row>
    <row r="32" spans="1:8" ht="24">
      <c r="A32" s="91" t="s">
        <v>237</v>
      </c>
      <c r="B32" s="161" t="s">
        <v>33</v>
      </c>
      <c r="C32" s="19">
        <f>C33</f>
        <v>6</v>
      </c>
      <c r="D32" s="19">
        <f t="shared" ref="D32:F32" si="8">D33</f>
        <v>6</v>
      </c>
      <c r="E32" s="267">
        <f t="shared" si="8"/>
        <v>0</v>
      </c>
      <c r="F32" s="19">
        <f t="shared" si="8"/>
        <v>0</v>
      </c>
      <c r="G32" s="42">
        <f t="shared" si="7"/>
        <v>0</v>
      </c>
      <c r="H32" s="20">
        <f t="shared" si="5"/>
        <v>-6</v>
      </c>
    </row>
    <row r="33" spans="1:234" ht="12.75" thickBot="1">
      <c r="A33" s="173" t="s">
        <v>241</v>
      </c>
      <c r="B33" s="50" t="s">
        <v>37</v>
      </c>
      <c r="C33" s="30">
        <v>6</v>
      </c>
      <c r="D33" s="30">
        <v>6</v>
      </c>
      <c r="E33" s="259"/>
      <c r="F33" s="30"/>
      <c r="G33" s="216">
        <v>0</v>
      </c>
      <c r="H33" s="31">
        <f t="shared" si="5"/>
        <v>-6</v>
      </c>
    </row>
    <row r="34" spans="1:234">
      <c r="A34" s="302" t="s">
        <v>242</v>
      </c>
      <c r="B34" s="304" t="s">
        <v>38</v>
      </c>
      <c r="C34" s="308">
        <f>C36+C44</f>
        <v>11620.1</v>
      </c>
      <c r="D34" s="308">
        <f>D36+D44</f>
        <v>11554.1</v>
      </c>
      <c r="E34" s="321">
        <f>E36+E44</f>
        <v>1495.88157</v>
      </c>
      <c r="F34" s="306">
        <f>F38+F39+F41+F44</f>
        <v>1051.0370499999999</v>
      </c>
      <c r="G34" s="316">
        <f>E34/D34*100</f>
        <v>12.946759764931928</v>
      </c>
      <c r="H34" s="310">
        <f t="shared" si="5"/>
        <v>-10058.218430000001</v>
      </c>
    </row>
    <row r="35" spans="1:234" ht="12.75" thickBot="1">
      <c r="A35" s="303"/>
      <c r="B35" s="305"/>
      <c r="C35" s="309"/>
      <c r="D35" s="309"/>
      <c r="E35" s="322"/>
      <c r="F35" s="307"/>
      <c r="G35" s="317"/>
      <c r="H35" s="311"/>
    </row>
    <row r="36" spans="1:234" ht="60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11243.1</v>
      </c>
      <c r="E36" s="258">
        <f>E37+E39+E41+E43</f>
        <v>1362.0525500000001</v>
      </c>
      <c r="F36" s="16">
        <f t="shared" ref="F36" si="9">F37+F39+F41+F43</f>
        <v>892.54476</v>
      </c>
      <c r="G36" s="42">
        <f t="shared" ref="G36:G49" si="10">E36/D36*100</f>
        <v>12.114564043724595</v>
      </c>
      <c r="H36" s="18">
        <f t="shared" ref="H36:H86" si="11">E36-D36</f>
        <v>-9881.04745</v>
      </c>
    </row>
    <row r="37" spans="1:234" ht="36">
      <c r="A37" s="90" t="s">
        <v>244</v>
      </c>
      <c r="B37" s="52" t="s">
        <v>40</v>
      </c>
      <c r="C37" s="19">
        <f>C38</f>
        <v>10328.700000000001</v>
      </c>
      <c r="D37" s="19">
        <f>D38</f>
        <v>10262.700000000001</v>
      </c>
      <c r="E37" s="263">
        <f>E38</f>
        <v>1182.1007300000001</v>
      </c>
      <c r="F37" s="19">
        <f>F38</f>
        <v>853.80282999999997</v>
      </c>
      <c r="G37" s="42">
        <f t="shared" si="10"/>
        <v>11.518418447387139</v>
      </c>
      <c r="H37" s="20">
        <f t="shared" si="11"/>
        <v>-9080.5992700000006</v>
      </c>
    </row>
    <row r="38" spans="1:234" ht="36">
      <c r="A38" s="123" t="s">
        <v>245</v>
      </c>
      <c r="B38" s="53" t="s">
        <v>40</v>
      </c>
      <c r="C38" s="33">
        <v>10328.700000000001</v>
      </c>
      <c r="D38" s="33">
        <v>10262.700000000001</v>
      </c>
      <c r="E38" s="260">
        <v>1182.1007300000001</v>
      </c>
      <c r="F38" s="217">
        <v>853.80282999999997</v>
      </c>
      <c r="G38" s="218">
        <f t="shared" si="10"/>
        <v>11.518418447387139</v>
      </c>
      <c r="H38" s="219">
        <f t="shared" si="11"/>
        <v>-9080.5992700000006</v>
      </c>
    </row>
    <row r="39" spans="1:234" ht="24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63">
        <f>E40</f>
        <v>0</v>
      </c>
      <c r="F39" s="19">
        <f>F40</f>
        <v>0</v>
      </c>
      <c r="G39" s="42">
        <f t="shared" si="10"/>
        <v>0</v>
      </c>
      <c r="H39" s="20">
        <f t="shared" si="11"/>
        <v>-669.9</v>
      </c>
    </row>
    <row r="40" spans="1:234" ht="24">
      <c r="A40" s="176" t="s">
        <v>247</v>
      </c>
      <c r="B40" s="40" t="s">
        <v>41</v>
      </c>
      <c r="C40" s="30">
        <v>669.9</v>
      </c>
      <c r="D40" s="30">
        <v>669.9</v>
      </c>
      <c r="E40" s="259"/>
      <c r="F40" s="30"/>
      <c r="G40" s="216">
        <f t="shared" si="10"/>
        <v>0</v>
      </c>
      <c r="H40" s="31">
        <f t="shared" si="11"/>
        <v>-669.9</v>
      </c>
    </row>
    <row r="41" spans="1:234" ht="60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63">
        <v>59.890839999999997</v>
      </c>
      <c r="F41" s="19">
        <f>F42</f>
        <v>38.741930000000004</v>
      </c>
      <c r="G41" s="42">
        <f t="shared" si="10"/>
        <v>55.764283054003712</v>
      </c>
      <c r="H41" s="55">
        <f t="shared" si="11"/>
        <v>-47.509160000000008</v>
      </c>
    </row>
    <row r="42" spans="1:234" s="56" customFormat="1" ht="48">
      <c r="A42" s="180" t="s">
        <v>249</v>
      </c>
      <c r="B42" s="40" t="s">
        <v>43</v>
      </c>
      <c r="C42" s="30">
        <v>107.4</v>
      </c>
      <c r="D42" s="30">
        <v>107.4</v>
      </c>
      <c r="E42" s="259">
        <v>40.706800000000001</v>
      </c>
      <c r="F42" s="220">
        <v>38.741930000000004</v>
      </c>
      <c r="G42" s="216">
        <f t="shared" si="10"/>
        <v>37.902048417132214</v>
      </c>
      <c r="H42" s="31">
        <f t="shared" si="11"/>
        <v>-66.693200000000004</v>
      </c>
    </row>
    <row r="43" spans="1:234" s="56" customFormat="1" ht="84.75" thickBot="1">
      <c r="A43" s="123" t="s">
        <v>250</v>
      </c>
      <c r="B43" s="213" t="s">
        <v>44</v>
      </c>
      <c r="C43" s="57">
        <v>203.1</v>
      </c>
      <c r="D43" s="57">
        <v>203.1</v>
      </c>
      <c r="E43" s="268">
        <v>120.06098</v>
      </c>
      <c r="F43" s="59"/>
      <c r="G43" s="42">
        <f t="shared" si="10"/>
        <v>59.114219596257996</v>
      </c>
      <c r="H43" s="20">
        <f t="shared" si="11"/>
        <v>-83.039019999999994</v>
      </c>
    </row>
    <row r="44" spans="1:234" s="61" customFormat="1" ht="12.75" thickBot="1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61">
        <f>E45+E46</f>
        <v>133.82902000000001</v>
      </c>
      <c r="F44" s="25">
        <f t="shared" ref="F44" si="12">F45+F46</f>
        <v>158.49229</v>
      </c>
      <c r="G44" s="188">
        <f t="shared" si="10"/>
        <v>43.031839228295823</v>
      </c>
      <c r="H44" s="27">
        <f t="shared" si="11"/>
        <v>-177.17097999999999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>
      <c r="A45" s="105" t="s">
        <v>252</v>
      </c>
      <c r="B45" s="48" t="s">
        <v>45</v>
      </c>
      <c r="C45" s="62">
        <v>300</v>
      </c>
      <c r="D45" s="62">
        <v>300</v>
      </c>
      <c r="E45" s="269">
        <v>133.82902000000001</v>
      </c>
      <c r="F45" s="64">
        <v>158.49229</v>
      </c>
      <c r="G45" s="23">
        <f t="shared" si="10"/>
        <v>44.60967333333334</v>
      </c>
      <c r="H45" s="38">
        <f t="shared" si="11"/>
        <v>-166.17097999999999</v>
      </c>
    </row>
    <row r="46" spans="1:234" s="56" customFormat="1" ht="72.75" thickBot="1">
      <c r="A46" s="177" t="s">
        <v>253</v>
      </c>
      <c r="B46" s="65" t="s">
        <v>46</v>
      </c>
      <c r="C46" s="21">
        <v>11</v>
      </c>
      <c r="D46" s="21">
        <v>11</v>
      </c>
      <c r="E46" s="265"/>
      <c r="F46" s="21"/>
      <c r="G46" s="54"/>
      <c r="H46" s="22"/>
    </row>
    <row r="47" spans="1:234" s="56" customFormat="1" ht="12.75" thickBot="1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262">
        <f>E48</f>
        <v>17.438549999999999</v>
      </c>
      <c r="F47" s="190">
        <f>F48</f>
        <v>29.73405</v>
      </c>
      <c r="G47" s="188">
        <f t="shared" si="10"/>
        <v>22.706445312500001</v>
      </c>
      <c r="H47" s="27">
        <f t="shared" si="11"/>
        <v>-59.361449999999998</v>
      </c>
    </row>
    <row r="48" spans="1:234" s="56" customFormat="1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258">
        <f t="shared" ref="E48:F48" si="13">E50+E49+E51</f>
        <v>17.438549999999999</v>
      </c>
      <c r="F48" s="16">
        <f t="shared" si="13"/>
        <v>29.73405</v>
      </c>
      <c r="G48" s="17">
        <f t="shared" si="10"/>
        <v>22.706445312500001</v>
      </c>
      <c r="H48" s="18">
        <f t="shared" si="11"/>
        <v>-59.361449999999998</v>
      </c>
    </row>
    <row r="49" spans="1:8" s="56" customFormat="1" ht="24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259">
        <v>13.76763</v>
      </c>
      <c r="F49" s="30">
        <v>28.00207</v>
      </c>
      <c r="G49" s="157">
        <f t="shared" si="10"/>
        <v>18.211150793650795</v>
      </c>
      <c r="H49" s="31">
        <f t="shared" si="11"/>
        <v>-61.832369999999997</v>
      </c>
    </row>
    <row r="50" spans="1:8" s="56" customFormat="1">
      <c r="A50" s="173" t="s">
        <v>262</v>
      </c>
      <c r="B50" s="166" t="s">
        <v>50</v>
      </c>
      <c r="C50" s="30">
        <v>1.2</v>
      </c>
      <c r="D50" s="30">
        <v>1.2</v>
      </c>
      <c r="E50" s="259">
        <v>3.80145</v>
      </c>
      <c r="F50" s="30">
        <v>1.38456</v>
      </c>
      <c r="G50" s="157">
        <f>E50/D50*100</f>
        <v>316.78750000000002</v>
      </c>
      <c r="H50" s="31">
        <f t="shared" si="11"/>
        <v>2.6014499999999998</v>
      </c>
    </row>
    <row r="51" spans="1:8" s="56" customFormat="1" ht="24.75" thickBot="1">
      <c r="A51" s="178" t="s">
        <v>261</v>
      </c>
      <c r="B51" s="167" t="s">
        <v>51</v>
      </c>
      <c r="C51" s="168"/>
      <c r="D51" s="168"/>
      <c r="E51" s="270">
        <v>-0.13053000000000001</v>
      </c>
      <c r="F51" s="168">
        <v>0.34742000000000001</v>
      </c>
      <c r="G51" s="170" t="e">
        <f>E51/D51*100</f>
        <v>#DIV/0!</v>
      </c>
      <c r="H51" s="169">
        <f t="shared" si="11"/>
        <v>-0.13053000000000001</v>
      </c>
    </row>
    <row r="52" spans="1:8" s="56" customFormat="1" ht="12.75" thickBot="1">
      <c r="A52" s="253" t="s">
        <v>260</v>
      </c>
      <c r="B52" s="70" t="s">
        <v>52</v>
      </c>
      <c r="C52" s="72">
        <f t="shared" ref="C52:F53" si="14">C53</f>
        <v>0</v>
      </c>
      <c r="D52" s="72">
        <f t="shared" si="14"/>
        <v>24</v>
      </c>
      <c r="E52" s="271">
        <f t="shared" si="14"/>
        <v>24.394870000000001</v>
      </c>
      <c r="F52" s="118">
        <f t="shared" si="14"/>
        <v>0</v>
      </c>
      <c r="G52" s="252">
        <f t="shared" ref="G52:G54" si="15">E52/D52*100</f>
        <v>101.64529166666667</v>
      </c>
      <c r="H52" s="251">
        <f t="shared" si="11"/>
        <v>0.39487000000000094</v>
      </c>
    </row>
    <row r="53" spans="1:8" s="56" customFormat="1">
      <c r="A53" s="174" t="s">
        <v>259</v>
      </c>
      <c r="B53" s="223" t="s">
        <v>53</v>
      </c>
      <c r="C53" s="16">
        <f t="shared" si="14"/>
        <v>0</v>
      </c>
      <c r="D53" s="16">
        <f t="shared" si="14"/>
        <v>24</v>
      </c>
      <c r="E53" s="264">
        <f t="shared" si="14"/>
        <v>24.394870000000001</v>
      </c>
      <c r="F53" s="18">
        <f t="shared" si="14"/>
        <v>0</v>
      </c>
      <c r="G53" s="17">
        <f t="shared" si="15"/>
        <v>101.64529166666667</v>
      </c>
      <c r="H53" s="20">
        <f t="shared" si="11"/>
        <v>0.39487000000000094</v>
      </c>
    </row>
    <row r="54" spans="1:8" s="56" customFormat="1" ht="12.75" thickBot="1">
      <c r="A54" s="178" t="s">
        <v>258</v>
      </c>
      <c r="B54" s="224" t="s">
        <v>54</v>
      </c>
      <c r="C54" s="168">
        <v>0</v>
      </c>
      <c r="D54" s="168">
        <v>24</v>
      </c>
      <c r="E54" s="270">
        <v>24.394870000000001</v>
      </c>
      <c r="F54" s="168"/>
      <c r="G54" s="170">
        <f t="shared" si="15"/>
        <v>101.64529166666667</v>
      </c>
      <c r="H54" s="169">
        <f t="shared" si="11"/>
        <v>0.39487000000000094</v>
      </c>
    </row>
    <row r="55" spans="1:8" s="56" customFormat="1" ht="12.75" thickBot="1">
      <c r="A55" s="60" t="s">
        <v>55</v>
      </c>
      <c r="B55" s="192" t="s">
        <v>56</v>
      </c>
      <c r="C55" s="74">
        <f>C56</f>
        <v>125</v>
      </c>
      <c r="D55" s="74">
        <f>D56</f>
        <v>141</v>
      </c>
      <c r="E55" s="272">
        <f t="shared" ref="E55:F56" si="16">E56</f>
        <v>236.67</v>
      </c>
      <c r="F55" s="74">
        <f t="shared" si="16"/>
        <v>110.88021000000001</v>
      </c>
      <c r="G55" s="75">
        <f>E55/D55*100</f>
        <v>167.85106382978722</v>
      </c>
      <c r="H55" s="250">
        <f t="shared" si="11"/>
        <v>95.669999999999987</v>
      </c>
    </row>
    <row r="56" spans="1:8" s="56" customFormat="1" ht="24">
      <c r="A56" s="164" t="s">
        <v>255</v>
      </c>
      <c r="B56" s="155" t="s">
        <v>256</v>
      </c>
      <c r="C56" s="63">
        <f>C57</f>
        <v>125</v>
      </c>
      <c r="D56" s="63">
        <f>D57</f>
        <v>141</v>
      </c>
      <c r="E56" s="269">
        <f t="shared" si="16"/>
        <v>236.67</v>
      </c>
      <c r="F56" s="63">
        <f t="shared" si="16"/>
        <v>110.88021000000001</v>
      </c>
      <c r="G56" s="17">
        <f t="shared" ref="G56:G75" si="17">E56/D56*100</f>
        <v>167.85106382978722</v>
      </c>
      <c r="H56" s="22">
        <f t="shared" si="11"/>
        <v>95.669999999999987</v>
      </c>
    </row>
    <row r="57" spans="1:8" s="10" customFormat="1" ht="36.75" thickBot="1">
      <c r="A57" s="186" t="s">
        <v>257</v>
      </c>
      <c r="B57" s="162" t="s">
        <v>57</v>
      </c>
      <c r="C57" s="33">
        <v>125</v>
      </c>
      <c r="D57" s="33">
        <v>141</v>
      </c>
      <c r="E57" s="260">
        <v>236.67</v>
      </c>
      <c r="F57" s="33">
        <v>110.88021000000001</v>
      </c>
      <c r="G57" s="157">
        <f t="shared" si="17"/>
        <v>167.85106382978722</v>
      </c>
      <c r="H57" s="34">
        <f t="shared" si="11"/>
        <v>95.669999999999987</v>
      </c>
    </row>
    <row r="58" spans="1:8" ht="12.75" thickBot="1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222</v>
      </c>
      <c r="E58" s="273">
        <f>E59+E61+E63+E65+E69+E71+E75+E77+E83+E67+E86+E79+E81+E73</f>
        <v>251.27720999999997</v>
      </c>
      <c r="F58" s="78">
        <f t="shared" ref="F58" si="18">F59+F61+F63+F65+F69+F71+F75+F77+F83+F67+F86+F79+F81</f>
        <v>442.92802999999998</v>
      </c>
      <c r="G58" s="26">
        <f t="shared" si="17"/>
        <v>113.18793243243242</v>
      </c>
      <c r="H58" s="27">
        <f t="shared" si="11"/>
        <v>29.277209999999968</v>
      </c>
    </row>
    <row r="59" spans="1:8" ht="36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258">
        <f>E60</f>
        <v>0.97499999999999998</v>
      </c>
      <c r="F59" s="16">
        <f t="shared" ref="F59" si="19">F60</f>
        <v>1.075</v>
      </c>
      <c r="G59" s="17">
        <f t="shared" si="17"/>
        <v>12.1875</v>
      </c>
      <c r="H59" s="214">
        <f t="shared" si="11"/>
        <v>-7.0250000000000004</v>
      </c>
    </row>
    <row r="60" spans="1:8" s="10" customFormat="1" ht="48">
      <c r="A60" s="80" t="s">
        <v>61</v>
      </c>
      <c r="B60" s="81" t="s">
        <v>62</v>
      </c>
      <c r="C60" s="89">
        <v>8</v>
      </c>
      <c r="D60" s="89">
        <v>8</v>
      </c>
      <c r="E60" s="274">
        <v>0.97499999999999998</v>
      </c>
      <c r="F60" s="220">
        <v>1.075</v>
      </c>
      <c r="G60" s="157"/>
      <c r="H60" s="31"/>
    </row>
    <row r="61" spans="1:8" ht="48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258">
        <f>E62</f>
        <v>24.349589999999999</v>
      </c>
      <c r="F61" s="16">
        <f>F62</f>
        <v>26.94566</v>
      </c>
      <c r="G61" s="17">
        <f t="shared" si="17"/>
        <v>78.547064516129026</v>
      </c>
      <c r="H61" s="82">
        <f t="shared" si="11"/>
        <v>-6.6504100000000008</v>
      </c>
    </row>
    <row r="62" spans="1:8" ht="72">
      <c r="A62" s="80" t="s">
        <v>65</v>
      </c>
      <c r="B62" s="153" t="s">
        <v>66</v>
      </c>
      <c r="C62" s="89">
        <v>31</v>
      </c>
      <c r="D62" s="89">
        <v>31</v>
      </c>
      <c r="E62" s="274">
        <v>24.349589999999999</v>
      </c>
      <c r="F62" s="30">
        <v>26.94566</v>
      </c>
      <c r="G62" s="157"/>
      <c r="H62" s="222"/>
    </row>
    <row r="63" spans="1:8" ht="36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258">
        <f>E64</f>
        <v>0.87580999999999998</v>
      </c>
      <c r="F63" s="16">
        <f>F64</f>
        <v>0</v>
      </c>
      <c r="G63" s="17">
        <f t="shared" si="17"/>
        <v>21.895250000000001</v>
      </c>
      <c r="H63" s="82">
        <f t="shared" si="11"/>
        <v>-3.12419</v>
      </c>
    </row>
    <row r="64" spans="1:8" ht="48">
      <c r="A64" s="80" t="s">
        <v>69</v>
      </c>
      <c r="B64" s="153" t="s">
        <v>70</v>
      </c>
      <c r="C64" s="89">
        <v>4</v>
      </c>
      <c r="D64" s="89">
        <v>4</v>
      </c>
      <c r="E64" s="274">
        <v>0.87580999999999998</v>
      </c>
      <c r="F64" s="30"/>
      <c r="G64" s="157"/>
      <c r="H64" s="222"/>
    </row>
    <row r="65" spans="1:8" ht="36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258">
        <f>E66</f>
        <v>0</v>
      </c>
      <c r="F65" s="16">
        <f>F66</f>
        <v>0</v>
      </c>
      <c r="G65" s="17">
        <f t="shared" si="17"/>
        <v>0</v>
      </c>
      <c r="H65" s="82">
        <f t="shared" si="11"/>
        <v>-37</v>
      </c>
    </row>
    <row r="66" spans="1:8" ht="48">
      <c r="A66" s="80" t="s">
        <v>205</v>
      </c>
      <c r="B66" s="152" t="s">
        <v>206</v>
      </c>
      <c r="C66" s="89">
        <v>37</v>
      </c>
      <c r="D66" s="89">
        <v>37</v>
      </c>
      <c r="E66" s="274">
        <v>0</v>
      </c>
      <c r="F66" s="31"/>
      <c r="G66" s="157"/>
      <c r="H66" s="222"/>
    </row>
    <row r="67" spans="1:8" ht="36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258">
        <f t="shared" ref="E67:F67" si="20">E68</f>
        <v>15</v>
      </c>
      <c r="F67" s="16">
        <f t="shared" si="20"/>
        <v>0</v>
      </c>
      <c r="G67" s="17">
        <f t="shared" si="17"/>
        <v>300</v>
      </c>
      <c r="H67" s="82">
        <f t="shared" si="11"/>
        <v>10</v>
      </c>
    </row>
    <row r="68" spans="1:8" ht="48">
      <c r="A68" s="80" t="s">
        <v>73</v>
      </c>
      <c r="B68" s="153" t="s">
        <v>74</v>
      </c>
      <c r="C68" s="89">
        <v>5</v>
      </c>
      <c r="D68" s="89">
        <v>5</v>
      </c>
      <c r="E68" s="274">
        <v>15</v>
      </c>
      <c r="F68" s="31"/>
      <c r="G68" s="157"/>
      <c r="H68" s="222"/>
    </row>
    <row r="69" spans="1:8" ht="48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258">
        <f>E70</f>
        <v>8.0000499999999999</v>
      </c>
      <c r="F69" s="16">
        <f>F70</f>
        <v>8.9994999999999994</v>
      </c>
      <c r="G69" s="17" t="e">
        <f t="shared" si="17"/>
        <v>#DIV/0!</v>
      </c>
      <c r="H69" s="82">
        <f t="shared" si="11"/>
        <v>8.0000499999999999</v>
      </c>
    </row>
    <row r="70" spans="1:8" ht="60">
      <c r="A70" s="80" t="s">
        <v>77</v>
      </c>
      <c r="B70" s="153" t="s">
        <v>78</v>
      </c>
      <c r="C70" s="89">
        <v>0</v>
      </c>
      <c r="D70" s="89">
        <v>0</v>
      </c>
      <c r="E70" s="274">
        <v>8.0000499999999999</v>
      </c>
      <c r="F70" s="221">
        <v>8.9994999999999994</v>
      </c>
      <c r="G70" s="157"/>
      <c r="H70" s="222"/>
    </row>
    <row r="71" spans="1:8" ht="48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258">
        <f>E72</f>
        <v>0.45</v>
      </c>
      <c r="F71" s="16">
        <f>F72</f>
        <v>0.69774000000000003</v>
      </c>
      <c r="G71" s="17">
        <f t="shared" si="17"/>
        <v>22.5</v>
      </c>
      <c r="H71" s="82">
        <f t="shared" si="11"/>
        <v>-1.55</v>
      </c>
    </row>
    <row r="72" spans="1:8" ht="72">
      <c r="A72" s="80" t="s">
        <v>81</v>
      </c>
      <c r="B72" s="153" t="s">
        <v>82</v>
      </c>
      <c r="C72" s="89">
        <v>2</v>
      </c>
      <c r="D72" s="89">
        <v>2</v>
      </c>
      <c r="E72" s="274">
        <v>0.45</v>
      </c>
      <c r="F72" s="30">
        <v>0.69774000000000003</v>
      </c>
      <c r="G72" s="17"/>
      <c r="H72" s="82"/>
    </row>
    <row r="73" spans="1:8" ht="36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258">
        <f t="shared" ref="E73:F73" si="21">E74</f>
        <v>6.2233000000000001</v>
      </c>
      <c r="F73" s="16">
        <f t="shared" si="21"/>
        <v>0</v>
      </c>
      <c r="G73" s="17" t="e">
        <f t="shared" si="17"/>
        <v>#DIV/0!</v>
      </c>
      <c r="H73" s="82">
        <f t="shared" si="11"/>
        <v>6.2233000000000001</v>
      </c>
    </row>
    <row r="74" spans="1:8" ht="60">
      <c r="A74" s="80" t="s">
        <v>271</v>
      </c>
      <c r="B74" s="153" t="s">
        <v>272</v>
      </c>
      <c r="C74" s="89"/>
      <c r="D74" s="89"/>
      <c r="E74" s="274">
        <v>6.2233000000000001</v>
      </c>
      <c r="F74" s="89"/>
      <c r="G74" s="157"/>
      <c r="H74" s="222"/>
    </row>
    <row r="75" spans="1:8" ht="36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258">
        <f t="shared" ref="E75:F75" si="22">E76</f>
        <v>1.848E-2</v>
      </c>
      <c r="F75" s="16">
        <f t="shared" si="22"/>
        <v>2</v>
      </c>
      <c r="G75" s="17">
        <f t="shared" si="17"/>
        <v>2.4972972972972973E-2</v>
      </c>
      <c r="H75" s="82">
        <f t="shared" si="11"/>
        <v>-73.981520000000003</v>
      </c>
    </row>
    <row r="76" spans="1:8" ht="48">
      <c r="A76" s="80" t="s">
        <v>85</v>
      </c>
      <c r="B76" s="153" t="s">
        <v>86</v>
      </c>
      <c r="C76" s="89">
        <v>74</v>
      </c>
      <c r="D76" s="89">
        <v>74</v>
      </c>
      <c r="E76" s="274">
        <v>1.848E-2</v>
      </c>
      <c r="F76" s="30">
        <v>2</v>
      </c>
      <c r="G76" s="216"/>
      <c r="H76" s="222"/>
    </row>
    <row r="77" spans="1:8" ht="48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258">
        <f>E78</f>
        <v>43.368960000000001</v>
      </c>
      <c r="F77" s="16">
        <f>F78</f>
        <v>31.03396</v>
      </c>
      <c r="G77" s="42">
        <f t="shared" ref="G77:G86" si="23">E77/D77*100</f>
        <v>123.9113142857143</v>
      </c>
      <c r="H77" s="82">
        <f t="shared" si="11"/>
        <v>8.3689600000000013</v>
      </c>
    </row>
    <row r="78" spans="1:8" ht="60">
      <c r="A78" s="83" t="s">
        <v>89</v>
      </c>
      <c r="B78" s="84" t="s">
        <v>90</v>
      </c>
      <c r="C78" s="89">
        <v>35</v>
      </c>
      <c r="D78" s="89">
        <v>35</v>
      </c>
      <c r="E78" s="274">
        <v>43.368960000000001</v>
      </c>
      <c r="F78" s="30">
        <v>31.03396</v>
      </c>
      <c r="G78" s="216"/>
      <c r="H78" s="222"/>
    </row>
    <row r="79" spans="1:8" ht="24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258">
        <f>E80</f>
        <v>4.7481900000000001</v>
      </c>
      <c r="F79" s="16">
        <f>F80</f>
        <v>0</v>
      </c>
      <c r="G79" s="42" t="e">
        <f t="shared" si="23"/>
        <v>#DIV/0!</v>
      </c>
      <c r="H79" s="82">
        <f t="shared" si="11"/>
        <v>4.7481900000000001</v>
      </c>
    </row>
    <row r="80" spans="1:8" ht="48">
      <c r="A80" s="85" t="s">
        <v>93</v>
      </c>
      <c r="B80" s="88" t="s">
        <v>94</v>
      </c>
      <c r="C80" s="16"/>
      <c r="D80" s="16"/>
      <c r="E80" s="258">
        <v>4.7481900000000001</v>
      </c>
      <c r="F80" s="19"/>
      <c r="G80" s="42"/>
      <c r="H80" s="82"/>
    </row>
    <row r="81" spans="1:8" ht="36">
      <c r="A81" s="86" t="s">
        <v>95</v>
      </c>
      <c r="B81" s="87" t="s">
        <v>96</v>
      </c>
      <c r="C81" s="20">
        <f>C82</f>
        <v>0</v>
      </c>
      <c r="D81" s="20">
        <f>D82</f>
        <v>26</v>
      </c>
      <c r="E81" s="258">
        <f>E82</f>
        <v>26.642779999999998</v>
      </c>
      <c r="F81" s="16">
        <f>F82</f>
        <v>0</v>
      </c>
      <c r="G81" s="42">
        <f>E81/D81*100</f>
        <v>102.47223076923075</v>
      </c>
      <c r="H81" s="82">
        <f t="shared" si="11"/>
        <v>0.64277999999999835</v>
      </c>
    </row>
    <row r="82" spans="1:8" ht="48">
      <c r="A82" s="85" t="s">
        <v>97</v>
      </c>
      <c r="B82" s="88" t="s">
        <v>98</v>
      </c>
      <c r="C82" s="16"/>
      <c r="D82" s="16">
        <v>26</v>
      </c>
      <c r="E82" s="258">
        <v>26.642779999999998</v>
      </c>
      <c r="F82" s="19"/>
      <c r="G82" s="42"/>
      <c r="H82" s="82"/>
    </row>
    <row r="83" spans="1:8" ht="48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267">
        <f>E84+E85</f>
        <v>0.62504999999999999</v>
      </c>
      <c r="F83" s="19">
        <f>F84+F85</f>
        <v>12.176169999999999</v>
      </c>
      <c r="G83" s="42" t="e">
        <f t="shared" si="23"/>
        <v>#DIV/0!</v>
      </c>
      <c r="H83" s="82">
        <f t="shared" si="11"/>
        <v>0.62504999999999999</v>
      </c>
    </row>
    <row r="84" spans="1:8" ht="48">
      <c r="A84" s="91" t="s">
        <v>101</v>
      </c>
      <c r="B84" s="226" t="s">
        <v>102</v>
      </c>
      <c r="C84" s="33"/>
      <c r="D84" s="33"/>
      <c r="E84" s="275">
        <v>5.0000000000000002E-5</v>
      </c>
      <c r="F84" s="33">
        <v>11.57856</v>
      </c>
      <c r="G84" s="216" t="e">
        <f t="shared" si="23"/>
        <v>#DIV/0!</v>
      </c>
      <c r="H84" s="222">
        <f t="shared" si="11"/>
        <v>5.0000000000000002E-5</v>
      </c>
    </row>
    <row r="85" spans="1:8" ht="48">
      <c r="A85" s="91" t="s">
        <v>103</v>
      </c>
      <c r="B85" s="226" t="s">
        <v>104</v>
      </c>
      <c r="C85" s="33"/>
      <c r="D85" s="33"/>
      <c r="E85" s="260">
        <v>0.625</v>
      </c>
      <c r="F85" s="33">
        <v>0.59760999999999997</v>
      </c>
      <c r="G85" s="218" t="e">
        <f t="shared" si="23"/>
        <v>#DIV/0!</v>
      </c>
      <c r="H85" s="222">
        <f t="shared" si="11"/>
        <v>0.625</v>
      </c>
    </row>
    <row r="86" spans="1:8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267">
        <f>E87</f>
        <v>120</v>
      </c>
      <c r="F86" s="19">
        <f>F87</f>
        <v>360</v>
      </c>
      <c r="G86" s="54" t="e">
        <f t="shared" si="23"/>
        <v>#DIV/0!</v>
      </c>
      <c r="H86" s="82">
        <f t="shared" si="11"/>
        <v>120</v>
      </c>
    </row>
    <row r="87" spans="1:8" ht="72.75" thickBot="1">
      <c r="A87" s="93" t="s">
        <v>107</v>
      </c>
      <c r="B87" s="227" t="s">
        <v>108</v>
      </c>
      <c r="C87" s="33"/>
      <c r="D87" s="33"/>
      <c r="E87" s="260">
        <v>120</v>
      </c>
      <c r="F87" s="33">
        <v>360</v>
      </c>
      <c r="G87" s="54"/>
      <c r="H87" s="82"/>
    </row>
    <row r="88" spans="1:8" ht="12.75" thickBot="1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61">
        <f t="shared" ref="E88:F88" si="24">E89+E90</f>
        <v>0</v>
      </c>
      <c r="F88" s="25">
        <f t="shared" si="24"/>
        <v>115.60696</v>
      </c>
      <c r="G88" s="26" t="e">
        <f>E88/D88*100</f>
        <v>#DIV/0!</v>
      </c>
      <c r="H88" s="27">
        <f t="shared" ref="H88:H104" si="25">E88-D88</f>
        <v>0</v>
      </c>
    </row>
    <row r="89" spans="1:8">
      <c r="A89" s="94" t="s">
        <v>111</v>
      </c>
      <c r="B89" s="67" t="s">
        <v>112</v>
      </c>
      <c r="C89" s="16"/>
      <c r="D89" s="16"/>
      <c r="E89" s="264"/>
      <c r="F89" s="16"/>
      <c r="G89" s="17">
        <v>0</v>
      </c>
      <c r="H89" s="18">
        <f t="shared" si="25"/>
        <v>0</v>
      </c>
    </row>
    <row r="90" spans="1:8" ht="12.75" thickBot="1">
      <c r="A90" s="95" t="s">
        <v>113</v>
      </c>
      <c r="B90" s="39" t="s">
        <v>110</v>
      </c>
      <c r="C90" s="21"/>
      <c r="D90" s="21"/>
      <c r="E90" s="265"/>
      <c r="F90" s="21">
        <v>115.60696</v>
      </c>
      <c r="G90" s="54">
        <v>0</v>
      </c>
      <c r="H90" s="22">
        <f t="shared" si="25"/>
        <v>0</v>
      </c>
    </row>
    <row r="91" spans="1:8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433658.28399999999</v>
      </c>
      <c r="E91" s="256">
        <f>E92+E140+E137+E135+E129</f>
        <v>136241.65484</v>
      </c>
      <c r="F91" s="96">
        <f>F92+F140+F137+F135</f>
        <v>132981.68293000001</v>
      </c>
      <c r="G91" s="97">
        <f t="shared" ref="G91:G96" si="26">E91/D91*100</f>
        <v>31.416822845704019</v>
      </c>
      <c r="H91" s="98">
        <f t="shared" si="25"/>
        <v>-297416.62916000001</v>
      </c>
    </row>
    <row r="92" spans="1:8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276">
        <f>E93+E96+E106</f>
        <v>122918.50211</v>
      </c>
      <c r="F92" s="99">
        <f>F93+F96+F106+F129</f>
        <v>132993.38685000001</v>
      </c>
      <c r="G92" s="100">
        <f t="shared" si="26"/>
        <v>32.100157815512205</v>
      </c>
      <c r="H92" s="101">
        <f t="shared" si="25"/>
        <v>-260003.29788999999</v>
      </c>
    </row>
    <row r="93" spans="1:8" ht="12.75" thickBot="1">
      <c r="A93" s="247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277">
        <f t="shared" ref="E93:F93" si="27">E94+E95</f>
        <v>55666.9</v>
      </c>
      <c r="F93" s="102">
        <f t="shared" si="27"/>
        <v>55648.6</v>
      </c>
      <c r="G93" s="103">
        <f t="shared" si="26"/>
        <v>30.876652910898116</v>
      </c>
      <c r="H93" s="104">
        <f t="shared" si="25"/>
        <v>-124621.1</v>
      </c>
    </row>
    <row r="94" spans="1:8" ht="24">
      <c r="A94" s="111" t="s">
        <v>120</v>
      </c>
      <c r="B94" s="112" t="s">
        <v>266</v>
      </c>
      <c r="C94" s="16">
        <v>164388</v>
      </c>
      <c r="D94" s="16">
        <v>164388</v>
      </c>
      <c r="E94" s="264">
        <v>55666.9</v>
      </c>
      <c r="F94" s="16">
        <v>55648.6</v>
      </c>
      <c r="G94" s="17">
        <f t="shared" si="26"/>
        <v>33.863116529187046</v>
      </c>
      <c r="H94" s="18">
        <f t="shared" si="25"/>
        <v>-108721.1</v>
      </c>
    </row>
    <row r="95" spans="1:8" ht="24.75" thickBot="1">
      <c r="A95" s="236" t="s">
        <v>276</v>
      </c>
      <c r="B95" s="237" t="s">
        <v>277</v>
      </c>
      <c r="C95" s="57"/>
      <c r="D95" s="57">
        <v>15900</v>
      </c>
      <c r="E95" s="268"/>
      <c r="F95" s="57"/>
      <c r="G95" s="17">
        <f t="shared" si="26"/>
        <v>0</v>
      </c>
      <c r="H95" s="18">
        <f t="shared" si="25"/>
        <v>-15900</v>
      </c>
    </row>
    <row r="96" spans="1:8" ht="12.75" thickBot="1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61">
        <f t="shared" ref="E96:F96" si="28">E97+E98+E99+E100+E101</f>
        <v>8204.1389999999992</v>
      </c>
      <c r="F96" s="25">
        <f t="shared" si="28"/>
        <v>7347.9548500000001</v>
      </c>
      <c r="G96" s="26">
        <f t="shared" si="26"/>
        <v>44.997581229020867</v>
      </c>
      <c r="H96" s="27">
        <f t="shared" si="25"/>
        <v>-10028.260999999999</v>
      </c>
    </row>
    <row r="97" spans="1:8" ht="36">
      <c r="A97" s="154" t="s">
        <v>123</v>
      </c>
      <c r="B97" s="155" t="s">
        <v>268</v>
      </c>
      <c r="C97" s="62">
        <v>345.6</v>
      </c>
      <c r="D97" s="62">
        <v>345.6</v>
      </c>
      <c r="E97" s="278"/>
      <c r="F97" s="62"/>
      <c r="G97" s="42">
        <v>0</v>
      </c>
      <c r="H97" s="20">
        <f>E97-D97</f>
        <v>-345.6</v>
      </c>
    </row>
    <row r="98" spans="1:8" s="10" customFormat="1" ht="36">
      <c r="A98" s="91" t="s">
        <v>124</v>
      </c>
      <c r="B98" s="68" t="s">
        <v>125</v>
      </c>
      <c r="C98" s="19">
        <v>5538.9</v>
      </c>
      <c r="D98" s="19">
        <v>5538.9</v>
      </c>
      <c r="E98" s="263">
        <v>2120.2539999999999</v>
      </c>
      <c r="F98" s="19">
        <v>2307.5929999999998</v>
      </c>
      <c r="G98" s="42">
        <v>0</v>
      </c>
      <c r="H98" s="20">
        <f>E98-D98</f>
        <v>-3418.6459999999997</v>
      </c>
    </row>
    <row r="99" spans="1:8" s="10" customFormat="1">
      <c r="A99" s="90" t="s">
        <v>126</v>
      </c>
      <c r="B99" s="46" t="s">
        <v>127</v>
      </c>
      <c r="C99" s="19">
        <v>4235.3</v>
      </c>
      <c r="D99" s="19">
        <v>4235.3</v>
      </c>
      <c r="E99" s="263">
        <v>4235.3</v>
      </c>
      <c r="F99" s="19">
        <v>3236.5</v>
      </c>
      <c r="G99" s="42">
        <f>E99/D99*100</f>
        <v>100</v>
      </c>
      <c r="H99" s="20">
        <f>E99-D99</f>
        <v>0</v>
      </c>
    </row>
    <row r="100" spans="1:8" s="10" customFormat="1" ht="24.75" thickBot="1">
      <c r="A100" s="91" t="s">
        <v>207</v>
      </c>
      <c r="B100" s="106" t="s">
        <v>208</v>
      </c>
      <c r="C100" s="21">
        <v>918.3</v>
      </c>
      <c r="D100" s="21">
        <v>918.3</v>
      </c>
      <c r="E100" s="265"/>
      <c r="F100" s="21"/>
      <c r="G100" s="54">
        <f t="shared" ref="G100:G103" si="29">E100/D100*100</f>
        <v>0</v>
      </c>
      <c r="H100" s="20">
        <f t="shared" si="25"/>
        <v>-918.3</v>
      </c>
    </row>
    <row r="101" spans="1:8" ht="12.75" thickBot="1">
      <c r="A101" s="184" t="s">
        <v>128</v>
      </c>
      <c r="B101" s="66" t="s">
        <v>129</v>
      </c>
      <c r="C101" s="118">
        <f>C102+C103+C104+C105</f>
        <v>7194.3</v>
      </c>
      <c r="D101" s="118">
        <f>D102+D103+D104+D105</f>
        <v>7194.3</v>
      </c>
      <c r="E101" s="279">
        <f t="shared" ref="E101:F101" si="30">E102+E103+E104+E105</f>
        <v>1848.585</v>
      </c>
      <c r="F101" s="118">
        <f t="shared" si="30"/>
        <v>1803.8618499999998</v>
      </c>
      <c r="G101" s="26">
        <f t="shared" si="29"/>
        <v>25.695133647470914</v>
      </c>
      <c r="H101" s="27">
        <f t="shared" si="25"/>
        <v>-5345.7150000000001</v>
      </c>
    </row>
    <row r="102" spans="1:8">
      <c r="A102" s="134" t="s">
        <v>128</v>
      </c>
      <c r="B102" s="67" t="s">
        <v>209</v>
      </c>
      <c r="C102" s="18">
        <v>909</v>
      </c>
      <c r="D102" s="18">
        <v>909</v>
      </c>
      <c r="E102" s="264">
        <v>259.24513999999999</v>
      </c>
      <c r="F102" s="18">
        <v>249.03064000000001</v>
      </c>
      <c r="G102" s="17">
        <f t="shared" si="29"/>
        <v>28.519817381738171</v>
      </c>
      <c r="H102" s="18">
        <f t="shared" si="25"/>
        <v>-649.75486000000001</v>
      </c>
    </row>
    <row r="103" spans="1:8" ht="24">
      <c r="A103" s="243" t="s">
        <v>128</v>
      </c>
      <c r="B103" s="107" t="s">
        <v>130</v>
      </c>
      <c r="C103" s="245">
        <v>1135.8</v>
      </c>
      <c r="D103" s="245">
        <v>1135.8</v>
      </c>
      <c r="E103" s="285">
        <v>472.22500000000002</v>
      </c>
      <c r="F103" s="245">
        <v>443.71499999999997</v>
      </c>
      <c r="G103" s="246">
        <f t="shared" si="29"/>
        <v>41.576421905265015</v>
      </c>
      <c r="H103" s="245">
        <f t="shared" si="25"/>
        <v>-663.57499999999993</v>
      </c>
    </row>
    <row r="104" spans="1:8" ht="24">
      <c r="A104" s="91" t="s">
        <v>131</v>
      </c>
      <c r="B104" s="68" t="s">
        <v>132</v>
      </c>
      <c r="C104" s="20">
        <v>1986.2</v>
      </c>
      <c r="D104" s="20">
        <v>1986.2</v>
      </c>
      <c r="E104" s="263">
        <v>0</v>
      </c>
      <c r="F104" s="20"/>
      <c r="G104" s="42"/>
      <c r="H104" s="20">
        <f t="shared" si="25"/>
        <v>-1986.2</v>
      </c>
    </row>
    <row r="105" spans="1:8" ht="24.75" thickBot="1">
      <c r="A105" s="90" t="s">
        <v>128</v>
      </c>
      <c r="B105" s="286" t="s">
        <v>133</v>
      </c>
      <c r="C105" s="20">
        <v>3163.3</v>
      </c>
      <c r="D105" s="20">
        <v>3163.3</v>
      </c>
      <c r="E105" s="263">
        <v>1117.1148599999999</v>
      </c>
      <c r="F105" s="20">
        <v>1111.1162099999999</v>
      </c>
      <c r="G105" s="42">
        <v>0</v>
      </c>
      <c r="H105" s="20">
        <f>E105-C105</f>
        <v>-2046.1851400000003</v>
      </c>
    </row>
    <row r="106" spans="1:8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256">
        <f>E107+E119+E121+E123+E125+E126+E127+E120+E122+E124</f>
        <v>59047.463109999997</v>
      </c>
      <c r="F106" s="96">
        <f>F107+F119+F121+F123+F125+F126+F127+F120+F122</f>
        <v>58984.41952000001</v>
      </c>
      <c r="G106" s="97">
        <f t="shared" ref="G106:G115" si="31">E106/D106*100</f>
        <v>32.021157708130197</v>
      </c>
      <c r="H106" s="98">
        <f t="shared" ref="H106:H115" si="32">E106-D106</f>
        <v>-125353.93689</v>
      </c>
    </row>
    <row r="107" spans="1:8" ht="12.75" thickBot="1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277">
        <f>E110+E113+E109+E108+E111+E117+E114+E115+E116+E118+E112</f>
        <v>42814.962140000003</v>
      </c>
      <c r="F107" s="102">
        <f>F110+F113+F109+F108+F111+F117+F114+F115+F116+F118+F112</f>
        <v>42595.331240000007</v>
      </c>
      <c r="G107" s="103">
        <f t="shared" si="31"/>
        <v>31.111319356540466</v>
      </c>
      <c r="H107" s="104">
        <f t="shared" si="32"/>
        <v>-94803.637860000003</v>
      </c>
    </row>
    <row r="108" spans="1:8" ht="24">
      <c r="A108" s="111" t="s">
        <v>138</v>
      </c>
      <c r="B108" s="228" t="s">
        <v>139</v>
      </c>
      <c r="C108" s="77">
        <v>1500.3</v>
      </c>
      <c r="D108" s="77">
        <v>1500.3</v>
      </c>
      <c r="E108" s="264"/>
      <c r="F108" s="16"/>
      <c r="G108" s="17">
        <f t="shared" si="31"/>
        <v>0</v>
      </c>
      <c r="H108" s="18">
        <f t="shared" si="32"/>
        <v>-1500.3</v>
      </c>
    </row>
    <row r="109" spans="1:8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63"/>
      <c r="F109" s="19"/>
      <c r="G109" s="42">
        <f t="shared" si="31"/>
        <v>0</v>
      </c>
      <c r="H109" s="20">
        <f t="shared" si="32"/>
        <v>-9.8000000000000007</v>
      </c>
    </row>
    <row r="110" spans="1:8">
      <c r="A110" s="111" t="s">
        <v>140</v>
      </c>
      <c r="B110" s="46" t="s">
        <v>141</v>
      </c>
      <c r="C110" s="19">
        <v>96978.5</v>
      </c>
      <c r="D110" s="19">
        <v>96978.5</v>
      </c>
      <c r="E110" s="263">
        <v>32851</v>
      </c>
      <c r="F110" s="19">
        <v>32725</v>
      </c>
      <c r="G110" s="42">
        <f t="shared" si="31"/>
        <v>33.874518578860261</v>
      </c>
      <c r="H110" s="20">
        <f t="shared" si="32"/>
        <v>-64127.5</v>
      </c>
    </row>
    <row r="111" spans="1:8">
      <c r="A111" s="111" t="s">
        <v>140</v>
      </c>
      <c r="B111" s="46" t="s">
        <v>142</v>
      </c>
      <c r="C111" s="19">
        <v>17378.5</v>
      </c>
      <c r="D111" s="19">
        <v>17378.5</v>
      </c>
      <c r="E111" s="263">
        <v>5706</v>
      </c>
      <c r="F111" s="19">
        <v>4966</v>
      </c>
      <c r="G111" s="42">
        <f t="shared" si="31"/>
        <v>32.833673792329606</v>
      </c>
      <c r="H111" s="20">
        <f t="shared" si="32"/>
        <v>-11672.5</v>
      </c>
    </row>
    <row r="112" spans="1:8">
      <c r="A112" s="111" t="s">
        <v>138</v>
      </c>
      <c r="B112" s="46" t="s">
        <v>146</v>
      </c>
      <c r="C112" s="19">
        <v>891.1</v>
      </c>
      <c r="D112" s="19">
        <v>891.1</v>
      </c>
      <c r="E112" s="263">
        <v>376.459</v>
      </c>
      <c r="F112" s="19">
        <v>381.19499999999999</v>
      </c>
      <c r="G112" s="42">
        <f t="shared" si="31"/>
        <v>42.246549208843007</v>
      </c>
      <c r="H112" s="20">
        <f t="shared" si="32"/>
        <v>-514.64100000000008</v>
      </c>
    </row>
    <row r="113" spans="1:8">
      <c r="A113" s="111" t="s">
        <v>138</v>
      </c>
      <c r="B113" s="46" t="s">
        <v>145</v>
      </c>
      <c r="C113" s="19">
        <v>238.1</v>
      </c>
      <c r="D113" s="19">
        <v>238.1</v>
      </c>
      <c r="E113" s="263">
        <v>70</v>
      </c>
      <c r="F113" s="19">
        <v>41.311999999999998</v>
      </c>
      <c r="G113" s="42">
        <v>0</v>
      </c>
      <c r="H113" s="20">
        <f>E113-C113</f>
        <v>-168.1</v>
      </c>
    </row>
    <row r="114" spans="1:8">
      <c r="A114" s="111" t="s">
        <v>138</v>
      </c>
      <c r="B114" s="46" t="s">
        <v>143</v>
      </c>
      <c r="C114" s="19">
        <v>1293.2</v>
      </c>
      <c r="D114" s="19">
        <v>1293.2</v>
      </c>
      <c r="E114" s="263">
        <v>51.59395</v>
      </c>
      <c r="F114" s="19">
        <v>34.096800000000002</v>
      </c>
      <c r="G114" s="42">
        <f t="shared" si="31"/>
        <v>3.9896342406433654</v>
      </c>
      <c r="H114" s="20">
        <f t="shared" si="32"/>
        <v>-1241.6060500000001</v>
      </c>
    </row>
    <row r="115" spans="1:8" ht="24">
      <c r="A115" s="111" t="s">
        <v>138</v>
      </c>
      <c r="B115" s="68" t="s">
        <v>144</v>
      </c>
      <c r="C115" s="19">
        <v>425.4</v>
      </c>
      <c r="D115" s="19">
        <v>425.4</v>
      </c>
      <c r="E115" s="263">
        <v>0</v>
      </c>
      <c r="F115" s="19"/>
      <c r="G115" s="42">
        <f t="shared" si="31"/>
        <v>0</v>
      </c>
      <c r="H115" s="20">
        <f t="shared" si="32"/>
        <v>-425.4</v>
      </c>
    </row>
    <row r="116" spans="1:8">
      <c r="A116" s="111" t="s">
        <v>138</v>
      </c>
      <c r="B116" s="46" t="s">
        <v>148</v>
      </c>
      <c r="C116" s="19">
        <v>11196.8</v>
      </c>
      <c r="D116" s="19">
        <v>11196.8</v>
      </c>
      <c r="E116" s="263">
        <v>3610.08</v>
      </c>
      <c r="F116" s="19">
        <v>3555.9740000000002</v>
      </c>
      <c r="G116" s="42">
        <f>E116/D116*100</f>
        <v>32.242069162617895</v>
      </c>
      <c r="H116" s="20">
        <f>E116-D116</f>
        <v>-7586.7199999999993</v>
      </c>
    </row>
    <row r="117" spans="1:8" ht="36">
      <c r="A117" s="111" t="s">
        <v>138</v>
      </c>
      <c r="B117" s="107" t="s">
        <v>147</v>
      </c>
      <c r="C117" s="19">
        <v>1400.6</v>
      </c>
      <c r="D117" s="19">
        <v>1400.6</v>
      </c>
      <c r="E117" s="263"/>
      <c r="F117" s="19"/>
      <c r="G117" s="42">
        <f t="shared" ref="G117:G132" si="33">E117/D117*100</f>
        <v>0</v>
      </c>
      <c r="H117" s="20">
        <f t="shared" ref="H117:H132" si="34">E117-D117</f>
        <v>-1400.6</v>
      </c>
    </row>
    <row r="118" spans="1:8" ht="48.75" thickBot="1">
      <c r="A118" s="113" t="s">
        <v>138</v>
      </c>
      <c r="B118" s="114" t="s">
        <v>149</v>
      </c>
      <c r="C118" s="115">
        <v>6306.3</v>
      </c>
      <c r="D118" s="115">
        <v>6306.3</v>
      </c>
      <c r="E118" s="268">
        <v>149.82919000000001</v>
      </c>
      <c r="F118" s="57">
        <v>891.75343999999996</v>
      </c>
      <c r="G118" s="69">
        <f t="shared" si="33"/>
        <v>2.3758652458652461</v>
      </c>
      <c r="H118" s="58">
        <f t="shared" si="34"/>
        <v>-6156.4708099999998</v>
      </c>
    </row>
    <row r="119" spans="1:8">
      <c r="A119" s="111" t="s">
        <v>150</v>
      </c>
      <c r="B119" s="112" t="s">
        <v>151</v>
      </c>
      <c r="C119" s="16">
        <v>1765.9</v>
      </c>
      <c r="D119" s="16">
        <v>1765.9</v>
      </c>
      <c r="E119" s="264">
        <v>308.44099999999997</v>
      </c>
      <c r="F119" s="16">
        <v>310.08699999999999</v>
      </c>
      <c r="G119" s="17">
        <f t="shared" si="33"/>
        <v>17.466504332068631</v>
      </c>
      <c r="H119" s="18">
        <f t="shared" si="34"/>
        <v>-1457.4590000000001</v>
      </c>
    </row>
    <row r="120" spans="1:8" ht="36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63">
        <v>1030.0999999999999</v>
      </c>
      <c r="F120" s="19">
        <v>1043.2764400000001</v>
      </c>
      <c r="G120" s="42">
        <f t="shared" si="33"/>
        <v>100</v>
      </c>
      <c r="H120" s="20">
        <f t="shared" si="34"/>
        <v>0</v>
      </c>
    </row>
    <row r="121" spans="1:8">
      <c r="A121" s="90" t="s">
        <v>153</v>
      </c>
      <c r="B121" s="46" t="s">
        <v>267</v>
      </c>
      <c r="C121" s="19"/>
      <c r="D121" s="19"/>
      <c r="E121" s="263"/>
      <c r="F121" s="19">
        <v>866.65</v>
      </c>
      <c r="G121" s="42" t="e">
        <f t="shared" si="33"/>
        <v>#DIV/0!</v>
      </c>
      <c r="H121" s="20">
        <f t="shared" si="34"/>
        <v>0</v>
      </c>
    </row>
    <row r="122" spans="1:8" ht="36">
      <c r="A122" s="90" t="s">
        <v>154</v>
      </c>
      <c r="B122" s="68" t="s">
        <v>155</v>
      </c>
      <c r="C122" s="41">
        <v>72</v>
      </c>
      <c r="D122" s="41">
        <v>72</v>
      </c>
      <c r="E122" s="263"/>
      <c r="F122" s="19"/>
      <c r="G122" s="42">
        <f>E122/D122*100</f>
        <v>0</v>
      </c>
      <c r="H122" s="20">
        <f>E122-D122</f>
        <v>-72</v>
      </c>
    </row>
    <row r="123" spans="1:8" ht="24">
      <c r="A123" s="90" t="s">
        <v>156</v>
      </c>
      <c r="B123" s="117" t="s">
        <v>212</v>
      </c>
      <c r="C123" s="41"/>
      <c r="D123" s="41"/>
      <c r="E123" s="263"/>
      <c r="F123" s="19">
        <v>220.31528</v>
      </c>
      <c r="G123" s="42" t="e">
        <f t="shared" si="33"/>
        <v>#DIV/0!</v>
      </c>
      <c r="H123" s="20">
        <f t="shared" si="34"/>
        <v>0</v>
      </c>
    </row>
    <row r="124" spans="1:8" ht="24">
      <c r="A124" s="90" t="s">
        <v>157</v>
      </c>
      <c r="B124" s="68" t="s">
        <v>158</v>
      </c>
      <c r="C124" s="41"/>
      <c r="D124" s="41"/>
      <c r="E124" s="263"/>
      <c r="F124" s="19"/>
      <c r="G124" s="42" t="e">
        <f t="shared" si="33"/>
        <v>#DIV/0!</v>
      </c>
      <c r="H124" s="20">
        <f t="shared" si="34"/>
        <v>0</v>
      </c>
    </row>
    <row r="125" spans="1:8">
      <c r="A125" s="90" t="s">
        <v>159</v>
      </c>
      <c r="B125" s="68" t="s">
        <v>160</v>
      </c>
      <c r="C125" s="41">
        <v>699.3</v>
      </c>
      <c r="D125" s="41">
        <v>699.3</v>
      </c>
      <c r="E125" s="263">
        <v>219.14679000000001</v>
      </c>
      <c r="F125" s="19">
        <v>181.011</v>
      </c>
      <c r="G125" s="42">
        <f t="shared" si="33"/>
        <v>31.33802230802231</v>
      </c>
      <c r="H125" s="20">
        <f t="shared" si="34"/>
        <v>-480.15320999999994</v>
      </c>
    </row>
    <row r="126" spans="1:8" ht="12.75" thickBot="1">
      <c r="A126" s="90" t="s">
        <v>161</v>
      </c>
      <c r="B126" s="46" t="s">
        <v>162</v>
      </c>
      <c r="C126" s="19">
        <v>1580.5</v>
      </c>
      <c r="D126" s="19">
        <v>1580.5</v>
      </c>
      <c r="E126" s="263">
        <v>454.81317999999999</v>
      </c>
      <c r="F126" s="19">
        <v>553.74856</v>
      </c>
      <c r="G126" s="42">
        <f t="shared" si="33"/>
        <v>28.776537804492246</v>
      </c>
      <c r="H126" s="20">
        <f t="shared" si="34"/>
        <v>-1125.6868199999999</v>
      </c>
    </row>
    <row r="127" spans="1:8" ht="12.75" thickBot="1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279">
        <f>E128</f>
        <v>14220</v>
      </c>
      <c r="F127" s="25">
        <f>F128</f>
        <v>13214</v>
      </c>
      <c r="G127" s="26">
        <f t="shared" si="33"/>
        <v>34.153957007325566</v>
      </c>
      <c r="H127" s="27">
        <f t="shared" si="34"/>
        <v>-27415</v>
      </c>
    </row>
    <row r="128" spans="1:8" ht="12.75" thickBot="1">
      <c r="A128" s="105" t="s">
        <v>165</v>
      </c>
      <c r="B128" s="14" t="s">
        <v>166</v>
      </c>
      <c r="C128" s="62">
        <v>41635</v>
      </c>
      <c r="D128" s="62">
        <v>41635</v>
      </c>
      <c r="E128" s="269">
        <v>14220</v>
      </c>
      <c r="F128" s="62">
        <v>13214</v>
      </c>
      <c r="G128" s="23">
        <f t="shared" si="33"/>
        <v>34.153957007325566</v>
      </c>
      <c r="H128" s="63">
        <f t="shared" si="34"/>
        <v>-27415</v>
      </c>
    </row>
    <row r="129" spans="1:8" ht="12.75" thickBot="1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50736.483999999997</v>
      </c>
      <c r="E129" s="261">
        <f>E130+E131+E132+E133</f>
        <v>13323.15273</v>
      </c>
      <c r="F129" s="25">
        <f>F130+F131+F132</f>
        <v>11012.412479999999</v>
      </c>
      <c r="G129" s="26">
        <f t="shared" si="33"/>
        <v>26.259511262152103</v>
      </c>
      <c r="H129" s="27">
        <f t="shared" si="34"/>
        <v>-37413.331269999995</v>
      </c>
    </row>
    <row r="130" spans="1:8" ht="48">
      <c r="A130" s="119" t="s">
        <v>169</v>
      </c>
      <c r="B130" s="120" t="s">
        <v>170</v>
      </c>
      <c r="C130" s="49">
        <v>27854.284</v>
      </c>
      <c r="D130" s="49">
        <v>28428.684000000001</v>
      </c>
      <c r="E130" s="280">
        <v>6609.5359799999997</v>
      </c>
      <c r="F130" s="49">
        <v>6772.1194800000003</v>
      </c>
      <c r="G130" s="122">
        <f t="shared" si="33"/>
        <v>23.24953198677786</v>
      </c>
      <c r="H130" s="121">
        <f t="shared" si="34"/>
        <v>-21819.148020000001</v>
      </c>
    </row>
    <row r="131" spans="1:8" ht="48">
      <c r="A131" s="123" t="s">
        <v>171</v>
      </c>
      <c r="B131" s="124" t="s">
        <v>172</v>
      </c>
      <c r="C131" s="21">
        <v>12307.8</v>
      </c>
      <c r="D131" s="21">
        <v>12307.8</v>
      </c>
      <c r="E131" s="265">
        <v>4137.5150000000003</v>
      </c>
      <c r="F131" s="21">
        <v>4240.2929999999997</v>
      </c>
      <c r="G131" s="54">
        <f t="shared" si="33"/>
        <v>33.617015226116777</v>
      </c>
      <c r="H131" s="22">
        <f t="shared" si="34"/>
        <v>-8170.2849999999989</v>
      </c>
    </row>
    <row r="132" spans="1:8" ht="24.75" thickBot="1">
      <c r="A132" s="125" t="s">
        <v>173</v>
      </c>
      <c r="B132" s="126" t="s">
        <v>174</v>
      </c>
      <c r="C132" s="57">
        <v>10000</v>
      </c>
      <c r="D132" s="57">
        <v>10000</v>
      </c>
      <c r="E132" s="268">
        <v>2576.1017499999998</v>
      </c>
      <c r="F132" s="57"/>
      <c r="G132" s="69">
        <f t="shared" si="33"/>
        <v>25.761017500000001</v>
      </c>
      <c r="H132" s="58">
        <f t="shared" si="34"/>
        <v>-7423.8982500000002</v>
      </c>
    </row>
    <row r="133" spans="1:8" ht="12.75" thickBot="1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277">
        <f>E134</f>
        <v>0</v>
      </c>
      <c r="F133" s="102">
        <f>F134</f>
        <v>0</v>
      </c>
      <c r="G133" s="75">
        <v>0</v>
      </c>
      <c r="H133" s="250">
        <f t="shared" ref="H133:H140" si="35">E133-C133</f>
        <v>0</v>
      </c>
    </row>
    <row r="134" spans="1:8" ht="12.75" thickBot="1">
      <c r="A134" s="211" t="s">
        <v>177</v>
      </c>
      <c r="B134" s="127" t="s">
        <v>178</v>
      </c>
      <c r="C134" s="128"/>
      <c r="D134" s="128"/>
      <c r="E134" s="281"/>
      <c r="F134" s="128"/>
      <c r="G134" s="130"/>
      <c r="H134" s="131"/>
    </row>
    <row r="135" spans="1:8" ht="12.75" thickBot="1">
      <c r="A135" s="184" t="s">
        <v>179</v>
      </c>
      <c r="B135" s="66" t="s">
        <v>180</v>
      </c>
      <c r="C135" s="25"/>
      <c r="D135" s="25"/>
      <c r="E135" s="279">
        <f>E136</f>
        <v>0</v>
      </c>
      <c r="F135" s="118">
        <f>F136</f>
        <v>3</v>
      </c>
      <c r="G135" s="26">
        <v>0</v>
      </c>
      <c r="H135" s="27">
        <f t="shared" si="35"/>
        <v>0</v>
      </c>
    </row>
    <row r="136" spans="1:8" ht="12.75" thickBot="1">
      <c r="A136" s="105" t="s">
        <v>181</v>
      </c>
      <c r="B136" s="132" t="s">
        <v>182</v>
      </c>
      <c r="C136" s="62"/>
      <c r="D136" s="62"/>
      <c r="E136" s="269"/>
      <c r="F136" s="62">
        <v>3</v>
      </c>
      <c r="G136" s="23"/>
      <c r="H136" s="38"/>
    </row>
    <row r="137" spans="1:8" ht="12.75" thickBot="1">
      <c r="A137" s="184" t="s">
        <v>183</v>
      </c>
      <c r="B137" s="66" t="s">
        <v>184</v>
      </c>
      <c r="C137" s="25"/>
      <c r="D137" s="25"/>
      <c r="E137" s="279">
        <f>E138+E139</f>
        <v>0</v>
      </c>
      <c r="F137" s="25">
        <f>F139</f>
        <v>2.6188600000000002</v>
      </c>
      <c r="G137" s="26">
        <v>0</v>
      </c>
      <c r="H137" s="27">
        <f t="shared" si="35"/>
        <v>0</v>
      </c>
    </row>
    <row r="138" spans="1:8" ht="24">
      <c r="A138" s="111" t="s">
        <v>185</v>
      </c>
      <c r="B138" s="76" t="s">
        <v>186</v>
      </c>
      <c r="C138" s="200"/>
      <c r="D138" s="200"/>
      <c r="E138" s="264"/>
      <c r="F138" s="200"/>
      <c r="G138" s="201"/>
      <c r="H138" s="202"/>
    </row>
    <row r="139" spans="1:8" ht="24.75" thickBot="1">
      <c r="A139" s="134" t="s">
        <v>187</v>
      </c>
      <c r="B139" s="135" t="s">
        <v>188</v>
      </c>
      <c r="C139" s="62"/>
      <c r="D139" s="62"/>
      <c r="E139" s="269"/>
      <c r="F139" s="62">
        <v>2.6188600000000002</v>
      </c>
      <c r="G139" s="23">
        <v>0</v>
      </c>
      <c r="H139" s="63">
        <f t="shared" si="35"/>
        <v>0</v>
      </c>
    </row>
    <row r="140" spans="1:8" ht="12.75" thickBot="1">
      <c r="A140" s="60" t="s">
        <v>189</v>
      </c>
      <c r="B140" s="193" t="s">
        <v>190</v>
      </c>
      <c r="C140" s="25"/>
      <c r="D140" s="25"/>
      <c r="E140" s="279">
        <f>E141</f>
        <v>0</v>
      </c>
      <c r="F140" s="118">
        <f>F141</f>
        <v>-17.322780000000002</v>
      </c>
      <c r="G140" s="26">
        <v>0</v>
      </c>
      <c r="H140" s="27">
        <f t="shared" si="35"/>
        <v>0</v>
      </c>
    </row>
    <row r="141" spans="1:8" ht="12.75" thickBot="1">
      <c r="A141" s="212" t="s">
        <v>191</v>
      </c>
      <c r="B141" s="136" t="s">
        <v>192</v>
      </c>
      <c r="C141" s="62"/>
      <c r="D141" s="62"/>
      <c r="E141" s="269"/>
      <c r="F141" s="62">
        <v>-17.322780000000002</v>
      </c>
      <c r="G141" s="23"/>
      <c r="H141" s="63"/>
    </row>
    <row r="142" spans="1:8" ht="12.75" thickBot="1">
      <c r="A142" s="197"/>
      <c r="B142" s="193" t="s">
        <v>193</v>
      </c>
      <c r="C142" s="25">
        <f>C8+C91</f>
        <v>508367.58399999997</v>
      </c>
      <c r="D142" s="25">
        <f>D8+D91</f>
        <v>524841.98399999994</v>
      </c>
      <c r="E142" s="279">
        <f>E91+E8</f>
        <v>164139.59429000001</v>
      </c>
      <c r="F142" s="25">
        <f>F8+F91</f>
        <v>167899.84569000002</v>
      </c>
      <c r="G142" s="26">
        <f>E142/D142*100</f>
        <v>31.274097593915052</v>
      </c>
      <c r="H142" s="27">
        <f>E142-D142</f>
        <v>-360702.3897099999</v>
      </c>
    </row>
    <row r="143" spans="1:8">
      <c r="A143" s="1"/>
      <c r="B143" s="9"/>
      <c r="C143" s="137"/>
      <c r="D143" s="137"/>
      <c r="F143" s="138"/>
      <c r="G143" s="139"/>
      <c r="H143" s="140"/>
    </row>
    <row r="144" spans="1:8">
      <c r="A144" s="12" t="s">
        <v>194</v>
      </c>
      <c r="B144" s="12"/>
      <c r="C144" s="141"/>
      <c r="D144" s="141"/>
      <c r="E144" s="282"/>
      <c r="F144" s="143"/>
      <c r="G144" s="12"/>
    </row>
    <row r="145" spans="1:8">
      <c r="A145" s="12" t="s">
        <v>195</v>
      </c>
      <c r="B145" s="13"/>
      <c r="C145" s="144"/>
      <c r="D145" s="144"/>
      <c r="E145" s="282" t="s">
        <v>196</v>
      </c>
      <c r="F145" s="145"/>
      <c r="G145" s="12"/>
    </row>
    <row r="146" spans="1:8">
      <c r="A146" s="12"/>
      <c r="B146" s="13"/>
      <c r="C146" s="144"/>
      <c r="D146" s="144"/>
      <c r="E146" s="282"/>
      <c r="F146" s="145"/>
      <c r="G146" s="12"/>
    </row>
    <row r="147" spans="1:8">
      <c r="A147" s="146" t="s">
        <v>197</v>
      </c>
      <c r="B147" s="12"/>
      <c r="C147" s="147"/>
      <c r="D147" s="147"/>
      <c r="E147" s="283"/>
      <c r="F147" s="149"/>
    </row>
    <row r="148" spans="1:8">
      <c r="A148" s="146" t="s">
        <v>198</v>
      </c>
      <c r="C148" s="147"/>
      <c r="D148" s="147"/>
      <c r="E148" s="283"/>
      <c r="F148" s="150"/>
    </row>
    <row r="149" spans="1:8">
      <c r="A149" s="1"/>
    </row>
    <row r="150" spans="1:8">
      <c r="A150" s="1"/>
    </row>
    <row r="151" spans="1:8">
      <c r="A151" s="1"/>
    </row>
    <row r="152" spans="1:8">
      <c r="A152" s="1"/>
    </row>
    <row r="153" spans="1:8">
      <c r="A153" s="1"/>
    </row>
    <row r="154" spans="1:8">
      <c r="A154" s="1"/>
    </row>
    <row r="155" spans="1:8">
      <c r="A155" s="1"/>
      <c r="B155" s="6"/>
      <c r="C155" s="6"/>
      <c r="D155" s="6"/>
      <c r="E155" s="284"/>
      <c r="F155" s="6"/>
      <c r="G155" s="6"/>
      <c r="H155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март</vt:lpstr>
      <vt:lpstr>апрель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2022-05-17T04:59:43Z</dcterms:modified>
</cp:coreProperties>
</file>