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calcPr calcId="144525"/>
</workbook>
</file>

<file path=xl/calcChain.xml><?xml version="1.0" encoding="utf-8"?>
<calcChain xmlns="http://schemas.openxmlformats.org/spreadsheetml/2006/main">
  <c r="F14" i="7" l="1"/>
  <c r="H135" i="7"/>
  <c r="H134" i="7"/>
  <c r="F133" i="7"/>
  <c r="E133" i="7"/>
  <c r="H133" i="7" s="1"/>
  <c r="H132" i="7"/>
  <c r="H131" i="7"/>
  <c r="H130" i="7"/>
  <c r="H129" i="7"/>
  <c r="H128" i="7"/>
  <c r="H127" i="7"/>
  <c r="F126" i="7"/>
  <c r="E126" i="7"/>
  <c r="D126" i="7"/>
  <c r="C126" i="7"/>
  <c r="H126" i="7" s="1"/>
  <c r="H125" i="7"/>
  <c r="G125" i="7"/>
  <c r="H124" i="7"/>
  <c r="G124" i="7"/>
  <c r="F123" i="7"/>
  <c r="E123" i="7"/>
  <c r="H123" i="7" s="1"/>
  <c r="D123" i="7"/>
  <c r="C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F105" i="7"/>
  <c r="F104" i="7" s="1"/>
  <c r="E105" i="7"/>
  <c r="E104" i="7" s="1"/>
  <c r="D105" i="7"/>
  <c r="C105" i="7"/>
  <c r="C104" i="7" s="1"/>
  <c r="H103" i="7"/>
  <c r="H102" i="7"/>
  <c r="H101" i="7"/>
  <c r="H100" i="7"/>
  <c r="H99" i="7"/>
  <c r="G99" i="7"/>
  <c r="H98" i="7"/>
  <c r="G98" i="7"/>
  <c r="H97" i="7"/>
  <c r="G97" i="7"/>
  <c r="H96" i="7"/>
  <c r="G96" i="7"/>
  <c r="F95" i="7"/>
  <c r="F90" i="7" s="1"/>
  <c r="E95" i="7"/>
  <c r="E90" i="7" s="1"/>
  <c r="D95" i="7"/>
  <c r="D90" i="7" s="1"/>
  <c r="C95" i="7"/>
  <c r="H94" i="7"/>
  <c r="G94" i="7"/>
  <c r="H93" i="7"/>
  <c r="G93" i="7"/>
  <c r="H91" i="7"/>
  <c r="C90" i="7"/>
  <c r="H89" i="7"/>
  <c r="H88" i="7"/>
  <c r="G88" i="7"/>
  <c r="F87" i="7"/>
  <c r="E87" i="7"/>
  <c r="G87" i="7" s="1"/>
  <c r="D87" i="7"/>
  <c r="C87" i="7"/>
  <c r="H84" i="7"/>
  <c r="G84" i="7"/>
  <c r="H83" i="7"/>
  <c r="F82" i="7"/>
  <c r="E82" i="7"/>
  <c r="G82" i="7" s="1"/>
  <c r="D82" i="7"/>
  <c r="C82" i="7"/>
  <c r="H81" i="7"/>
  <c r="G81" i="7"/>
  <c r="F79" i="7"/>
  <c r="E79" i="7"/>
  <c r="G79" i="7" s="1"/>
  <c r="D79" i="7"/>
  <c r="H79" i="7" s="1"/>
  <c r="C79" i="7"/>
  <c r="H78" i="7"/>
  <c r="G78" i="7"/>
  <c r="E77" i="7"/>
  <c r="G77" i="7" s="1"/>
  <c r="D77" i="7"/>
  <c r="C77" i="7"/>
  <c r="H76" i="7"/>
  <c r="G76" i="7"/>
  <c r="E75" i="7"/>
  <c r="D75" i="7"/>
  <c r="C75" i="7"/>
  <c r="H74" i="7"/>
  <c r="G74" i="7"/>
  <c r="H73" i="7"/>
  <c r="D73" i="7"/>
  <c r="C73" i="7"/>
  <c r="H72" i="7"/>
  <c r="G72" i="7"/>
  <c r="E71" i="7"/>
  <c r="H70" i="7" s="1"/>
  <c r="D71" i="7"/>
  <c r="C71" i="7"/>
  <c r="G70" i="7"/>
  <c r="E69" i="7"/>
  <c r="H69" i="7" s="1"/>
  <c r="D69" i="7"/>
  <c r="C69" i="7"/>
  <c r="H68" i="7"/>
  <c r="G68" i="7"/>
  <c r="E67" i="7"/>
  <c r="D67" i="7"/>
  <c r="C67" i="7"/>
  <c r="E65" i="7"/>
  <c r="D65" i="7"/>
  <c r="C65" i="7"/>
  <c r="H64" i="7"/>
  <c r="G64" i="7"/>
  <c r="E63" i="7"/>
  <c r="H63" i="7" s="1"/>
  <c r="D63" i="7"/>
  <c r="C63" i="7"/>
  <c r="H62" i="7"/>
  <c r="G62" i="7"/>
  <c r="E61" i="7"/>
  <c r="H61" i="7" s="1"/>
  <c r="D61" i="7"/>
  <c r="C61" i="7"/>
  <c r="D60" i="7"/>
  <c r="C60" i="7"/>
  <c r="H59" i="7"/>
  <c r="G59" i="7"/>
  <c r="H58" i="7"/>
  <c r="G58" i="7"/>
  <c r="H57" i="7"/>
  <c r="G56" i="7"/>
  <c r="F56" i="7"/>
  <c r="E56" i="7"/>
  <c r="D56" i="7"/>
  <c r="H56" i="7" s="1"/>
  <c r="C56" i="7"/>
  <c r="E54" i="7"/>
  <c r="E53" i="7" s="1"/>
  <c r="H52" i="7"/>
  <c r="G52" i="7"/>
  <c r="H51" i="7"/>
  <c r="H50" i="7"/>
  <c r="G50" i="7"/>
  <c r="H49" i="7"/>
  <c r="H48" i="7"/>
  <c r="G48" i="7"/>
  <c r="G47" i="7"/>
  <c r="F47" i="7"/>
  <c r="F46" i="7" s="1"/>
  <c r="E47" i="7"/>
  <c r="E46" i="7" s="1"/>
  <c r="G46" i="7" s="1"/>
  <c r="D47" i="7"/>
  <c r="C47" i="7"/>
  <c r="C46" i="7" s="1"/>
  <c r="D46" i="7"/>
  <c r="H45" i="7"/>
  <c r="G45" i="7"/>
  <c r="F44" i="7"/>
  <c r="E44" i="7"/>
  <c r="G44" i="7" s="1"/>
  <c r="D44" i="7"/>
  <c r="C44" i="7"/>
  <c r="H43" i="7"/>
  <c r="G43" i="7"/>
  <c r="H42" i="7"/>
  <c r="G42" i="7"/>
  <c r="G41" i="7"/>
  <c r="F41" i="7"/>
  <c r="E41" i="7"/>
  <c r="D41" i="7"/>
  <c r="H41" i="7" s="1"/>
  <c r="C41" i="7"/>
  <c r="H40" i="7"/>
  <c r="G40" i="7"/>
  <c r="G39" i="7"/>
  <c r="F39" i="7"/>
  <c r="E39" i="7"/>
  <c r="D39" i="7"/>
  <c r="H39" i="7" s="1"/>
  <c r="C39" i="7"/>
  <c r="H38" i="7"/>
  <c r="G38" i="7"/>
  <c r="F37" i="7"/>
  <c r="F36" i="7" s="1"/>
  <c r="E37" i="7"/>
  <c r="E36" i="7" s="1"/>
  <c r="G36" i="7" s="1"/>
  <c r="D37" i="7"/>
  <c r="C37" i="7"/>
  <c r="C36" i="7" s="1"/>
  <c r="C34" i="7" s="1"/>
  <c r="D36" i="7"/>
  <c r="F34" i="7"/>
  <c r="H33" i="7"/>
  <c r="H32" i="7"/>
  <c r="G32" i="7"/>
  <c r="H31" i="7"/>
  <c r="G31" i="7"/>
  <c r="H30" i="7"/>
  <c r="G30" i="7"/>
  <c r="H29" i="7"/>
  <c r="G29" i="7"/>
  <c r="E28" i="7"/>
  <c r="H28" i="7" s="1"/>
  <c r="D28" i="7"/>
  <c r="C28" i="7"/>
  <c r="H27" i="7"/>
  <c r="G27" i="7"/>
  <c r="H26" i="7"/>
  <c r="G26" i="7"/>
  <c r="F25" i="7"/>
  <c r="E25" i="7"/>
  <c r="G25" i="7" s="1"/>
  <c r="D25" i="7"/>
  <c r="C25" i="7"/>
  <c r="C24" i="7" s="1"/>
  <c r="F24" i="7"/>
  <c r="H23" i="7"/>
  <c r="H22" i="7"/>
  <c r="G22" i="7"/>
  <c r="H21" i="7"/>
  <c r="G21" i="7"/>
  <c r="H19" i="7"/>
  <c r="G19" i="7"/>
  <c r="H18" i="7"/>
  <c r="G18" i="7"/>
  <c r="H17" i="7"/>
  <c r="G17" i="7"/>
  <c r="H16" i="7"/>
  <c r="G16" i="7"/>
  <c r="F15" i="7"/>
  <c r="E15" i="7"/>
  <c r="G15" i="7" s="1"/>
  <c r="D15" i="7"/>
  <c r="D14" i="7" s="1"/>
  <c r="C15" i="7"/>
  <c r="C14" i="7"/>
  <c r="H13" i="7"/>
  <c r="G13" i="7"/>
  <c r="H12" i="7"/>
  <c r="G12" i="7"/>
  <c r="H11" i="7"/>
  <c r="G11" i="7"/>
  <c r="F10" i="7"/>
  <c r="F9" i="7" s="1"/>
  <c r="E10" i="7"/>
  <c r="E9" i="7" s="1"/>
  <c r="G9" i="7" s="1"/>
  <c r="D10" i="7"/>
  <c r="H10" i="7" s="1"/>
  <c r="C10" i="7"/>
  <c r="C9" i="7" s="1"/>
  <c r="C8" i="7" s="1"/>
  <c r="D9" i="7"/>
  <c r="H82" i="7" l="1"/>
  <c r="H77" i="7"/>
  <c r="E60" i="7"/>
  <c r="G60" i="7" s="1"/>
  <c r="G61" i="7"/>
  <c r="H46" i="7"/>
  <c r="H47" i="7"/>
  <c r="H44" i="7"/>
  <c r="G37" i="7"/>
  <c r="H37" i="7"/>
  <c r="H36" i="7"/>
  <c r="E24" i="7"/>
  <c r="H25" i="7"/>
  <c r="G10" i="7"/>
  <c r="H105" i="7"/>
  <c r="H87" i="7"/>
  <c r="F86" i="7"/>
  <c r="F85" i="7" s="1"/>
  <c r="F8" i="7"/>
  <c r="F136" i="7" s="1"/>
  <c r="H90" i="7"/>
  <c r="G90" i="7"/>
  <c r="E86" i="7"/>
  <c r="C86" i="7"/>
  <c r="C85" i="7" s="1"/>
  <c r="C136" i="7"/>
  <c r="H9" i="7"/>
  <c r="H15" i="7"/>
  <c r="G28" i="7"/>
  <c r="D34" i="7"/>
  <c r="D8" i="7" s="1"/>
  <c r="E14" i="7"/>
  <c r="D24" i="7"/>
  <c r="E34" i="7"/>
  <c r="D104" i="7"/>
  <c r="D86" i="7" s="1"/>
  <c r="D85" i="7" s="1"/>
  <c r="G123" i="7"/>
  <c r="G95" i="7"/>
  <c r="G105" i="7"/>
  <c r="G69" i="7"/>
  <c r="H95" i="7"/>
  <c r="E104" i="6"/>
  <c r="E105" i="6"/>
  <c r="E95" i="6"/>
  <c r="E90" i="6"/>
  <c r="H60" i="7" l="1"/>
  <c r="H24" i="7"/>
  <c r="G104" i="7"/>
  <c r="H104" i="7"/>
  <c r="D136" i="7"/>
  <c r="H34" i="7"/>
  <c r="G34" i="7"/>
  <c r="G86" i="7"/>
  <c r="E85" i="7"/>
  <c r="H86" i="7"/>
  <c r="H14" i="7"/>
  <c r="G14" i="7"/>
  <c r="G24" i="7"/>
  <c r="E8" i="7"/>
  <c r="H135" i="6"/>
  <c r="H134" i="6"/>
  <c r="F133" i="6"/>
  <c r="E133" i="6"/>
  <c r="H133" i="6" s="1"/>
  <c r="H132" i="6"/>
  <c r="H131" i="6"/>
  <c r="H130" i="6"/>
  <c r="H129" i="6"/>
  <c r="H128" i="6"/>
  <c r="H127" i="6"/>
  <c r="F126" i="6"/>
  <c r="E126" i="6"/>
  <c r="H126" i="6" s="1"/>
  <c r="D126" i="6"/>
  <c r="C126" i="6"/>
  <c r="H125" i="6"/>
  <c r="G125" i="6"/>
  <c r="H124" i="6"/>
  <c r="G124" i="6"/>
  <c r="G123" i="6"/>
  <c r="F123" i="6"/>
  <c r="E123" i="6"/>
  <c r="H123" i="6" s="1"/>
  <c r="D123" i="6"/>
  <c r="C123" i="6"/>
  <c r="C104" i="6" s="1"/>
  <c r="C86" i="6" s="1"/>
  <c r="C85" i="6" s="1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F105" i="6"/>
  <c r="F104" i="6" s="1"/>
  <c r="D105" i="6"/>
  <c r="D104" i="6" s="1"/>
  <c r="C105" i="6"/>
  <c r="H103" i="6"/>
  <c r="H102" i="6"/>
  <c r="H101" i="6"/>
  <c r="H100" i="6"/>
  <c r="H99" i="6"/>
  <c r="G99" i="6"/>
  <c r="H98" i="6"/>
  <c r="G98" i="6"/>
  <c r="H97" i="6"/>
  <c r="G97" i="6"/>
  <c r="H96" i="6"/>
  <c r="G96" i="6"/>
  <c r="F95" i="6"/>
  <c r="F90" i="6" s="1"/>
  <c r="H95" i="6"/>
  <c r="D95" i="6"/>
  <c r="C95" i="6"/>
  <c r="H94" i="6"/>
  <c r="G94" i="6"/>
  <c r="H93" i="6"/>
  <c r="G93" i="6"/>
  <c r="H91" i="6"/>
  <c r="D90" i="6"/>
  <c r="C90" i="6"/>
  <c r="H89" i="6"/>
  <c r="H88" i="6"/>
  <c r="G88" i="6"/>
  <c r="F87" i="6"/>
  <c r="E87" i="6"/>
  <c r="D87" i="6"/>
  <c r="C87" i="6"/>
  <c r="H84" i="6"/>
  <c r="G84" i="6"/>
  <c r="H83" i="6"/>
  <c r="G82" i="6"/>
  <c r="F82" i="6"/>
  <c r="E82" i="6"/>
  <c r="D82" i="6"/>
  <c r="H82" i="6" s="1"/>
  <c r="C82" i="6"/>
  <c r="H81" i="6"/>
  <c r="G81" i="6"/>
  <c r="G79" i="6"/>
  <c r="F79" i="6"/>
  <c r="E79" i="6"/>
  <c r="D79" i="6"/>
  <c r="H79" i="6" s="1"/>
  <c r="C79" i="6"/>
  <c r="H78" i="6"/>
  <c r="G78" i="6"/>
  <c r="E77" i="6"/>
  <c r="H77" i="6" s="1"/>
  <c r="D77" i="6"/>
  <c r="C77" i="6"/>
  <c r="H76" i="6"/>
  <c r="G76" i="6"/>
  <c r="E75" i="6"/>
  <c r="D75" i="6"/>
  <c r="C75" i="6"/>
  <c r="H74" i="6"/>
  <c r="G74" i="6"/>
  <c r="H73" i="6"/>
  <c r="D73" i="6"/>
  <c r="C73" i="6"/>
  <c r="H72" i="6"/>
  <c r="G72" i="6"/>
  <c r="E71" i="6"/>
  <c r="H70" i="6" s="1"/>
  <c r="D71" i="6"/>
  <c r="C71" i="6"/>
  <c r="G70" i="6"/>
  <c r="E69" i="6"/>
  <c r="H69" i="6" s="1"/>
  <c r="D69" i="6"/>
  <c r="C69" i="6"/>
  <c r="H68" i="6"/>
  <c r="G68" i="6"/>
  <c r="E67" i="6"/>
  <c r="D67" i="6"/>
  <c r="C67" i="6"/>
  <c r="E65" i="6"/>
  <c r="D65" i="6"/>
  <c r="C65" i="6"/>
  <c r="H64" i="6"/>
  <c r="G64" i="6"/>
  <c r="H63" i="6"/>
  <c r="E63" i="6"/>
  <c r="D63" i="6"/>
  <c r="C63" i="6"/>
  <c r="H62" i="6"/>
  <c r="G62" i="6"/>
  <c r="E61" i="6"/>
  <c r="D61" i="6"/>
  <c r="C61" i="6"/>
  <c r="D60" i="6"/>
  <c r="C60" i="6"/>
  <c r="H59" i="6"/>
  <c r="G59" i="6"/>
  <c r="H58" i="6"/>
  <c r="G58" i="6"/>
  <c r="H57" i="6"/>
  <c r="F56" i="6"/>
  <c r="E56" i="6"/>
  <c r="H56" i="6" s="1"/>
  <c r="D56" i="6"/>
  <c r="C56" i="6"/>
  <c r="E54" i="6"/>
  <c r="E53" i="6" s="1"/>
  <c r="H52" i="6"/>
  <c r="G52" i="6"/>
  <c r="H51" i="6"/>
  <c r="H50" i="6"/>
  <c r="G50" i="6"/>
  <c r="H49" i="6"/>
  <c r="H48" i="6"/>
  <c r="G48" i="6"/>
  <c r="F47" i="6"/>
  <c r="F46" i="6" s="1"/>
  <c r="E47" i="6"/>
  <c r="H47" i="6" s="1"/>
  <c r="D47" i="6"/>
  <c r="C47" i="6"/>
  <c r="C46" i="6" s="1"/>
  <c r="D46" i="6"/>
  <c r="H45" i="6"/>
  <c r="G45" i="6"/>
  <c r="H44" i="6"/>
  <c r="F44" i="6"/>
  <c r="E44" i="6"/>
  <c r="G44" i="6" s="1"/>
  <c r="D44" i="6"/>
  <c r="C44" i="6"/>
  <c r="H43" i="6"/>
  <c r="G43" i="6"/>
  <c r="H42" i="6"/>
  <c r="G42" i="6"/>
  <c r="G41" i="6"/>
  <c r="F41" i="6"/>
  <c r="F34" i="6" s="1"/>
  <c r="E41" i="6"/>
  <c r="H41" i="6" s="1"/>
  <c r="D41" i="6"/>
  <c r="C41" i="6"/>
  <c r="H40" i="6"/>
  <c r="G40" i="6"/>
  <c r="G39" i="6"/>
  <c r="F39" i="6"/>
  <c r="E39" i="6"/>
  <c r="H39" i="6" s="1"/>
  <c r="D39" i="6"/>
  <c r="C39" i="6"/>
  <c r="H38" i="6"/>
  <c r="G38" i="6"/>
  <c r="F37" i="6"/>
  <c r="E37" i="6"/>
  <c r="H37" i="6" s="1"/>
  <c r="D37" i="6"/>
  <c r="C37" i="6"/>
  <c r="C36" i="6" s="1"/>
  <c r="C34" i="6" s="1"/>
  <c r="D36" i="6"/>
  <c r="D34" i="6" s="1"/>
  <c r="H33" i="6"/>
  <c r="H32" i="6"/>
  <c r="G32" i="6"/>
  <c r="H31" i="6"/>
  <c r="G31" i="6"/>
  <c r="H30" i="6"/>
  <c r="G30" i="6"/>
  <c r="H29" i="6"/>
  <c r="G29" i="6"/>
  <c r="F28" i="6"/>
  <c r="E28" i="6"/>
  <c r="H28" i="6" s="1"/>
  <c r="D28" i="6"/>
  <c r="C28" i="6"/>
  <c r="H27" i="6"/>
  <c r="G27" i="6"/>
  <c r="H26" i="6"/>
  <c r="G26" i="6"/>
  <c r="F25" i="6"/>
  <c r="E25" i="6"/>
  <c r="G25" i="6" s="1"/>
  <c r="D25" i="6"/>
  <c r="D24" i="6" s="1"/>
  <c r="C25" i="6"/>
  <c r="C24" i="6" s="1"/>
  <c r="H23" i="6"/>
  <c r="H22" i="6"/>
  <c r="G22" i="6"/>
  <c r="H21" i="6"/>
  <c r="G21" i="6"/>
  <c r="H19" i="6"/>
  <c r="G19" i="6"/>
  <c r="H18" i="6"/>
  <c r="G18" i="6"/>
  <c r="H17" i="6"/>
  <c r="G17" i="6"/>
  <c r="H16" i="6"/>
  <c r="G16" i="6"/>
  <c r="F15" i="6"/>
  <c r="E15" i="6"/>
  <c r="G15" i="6" s="1"/>
  <c r="D15" i="6"/>
  <c r="D14" i="6" s="1"/>
  <c r="C15" i="6"/>
  <c r="F14" i="6"/>
  <c r="C14" i="6"/>
  <c r="H13" i="6"/>
  <c r="G13" i="6"/>
  <c r="H12" i="6"/>
  <c r="G12" i="6"/>
  <c r="H11" i="6"/>
  <c r="G11" i="6"/>
  <c r="F10" i="6"/>
  <c r="F9" i="6" s="1"/>
  <c r="E10" i="6"/>
  <c r="H10" i="6" s="1"/>
  <c r="D10" i="6"/>
  <c r="C10" i="6"/>
  <c r="C9" i="6" s="1"/>
  <c r="C8" i="6" s="1"/>
  <c r="C136" i="6" s="1"/>
  <c r="D9" i="6"/>
  <c r="G8" i="7" l="1"/>
  <c r="H8" i="7"/>
  <c r="H85" i="7"/>
  <c r="G85" i="7"/>
  <c r="E136" i="7"/>
  <c r="H105" i="6"/>
  <c r="F86" i="6"/>
  <c r="F85" i="6" s="1"/>
  <c r="F36" i="6"/>
  <c r="F24" i="6"/>
  <c r="F8" i="6"/>
  <c r="G77" i="6"/>
  <c r="E60" i="6"/>
  <c r="G60" i="6" s="1"/>
  <c r="G61" i="6"/>
  <c r="E46" i="6"/>
  <c r="G46" i="6" s="1"/>
  <c r="E36" i="6"/>
  <c r="G36" i="6" s="1"/>
  <c r="G37" i="6"/>
  <c r="E24" i="6"/>
  <c r="H24" i="6" s="1"/>
  <c r="E9" i="6"/>
  <c r="G9" i="6" s="1"/>
  <c r="G10" i="6"/>
  <c r="D86" i="6"/>
  <c r="D85" i="6" s="1"/>
  <c r="H90" i="6"/>
  <c r="H87" i="6"/>
  <c r="H15" i="6"/>
  <c r="H25" i="6"/>
  <c r="G47" i="6"/>
  <c r="G56" i="6"/>
  <c r="H61" i="6"/>
  <c r="G69" i="6"/>
  <c r="G87" i="6"/>
  <c r="G95" i="6"/>
  <c r="G105" i="6"/>
  <c r="D8" i="6"/>
  <c r="D136" i="6" s="1"/>
  <c r="G24" i="6"/>
  <c r="G28" i="6"/>
  <c r="G90" i="6"/>
  <c r="E14" i="6"/>
  <c r="E34" i="6"/>
  <c r="H8" i="5"/>
  <c r="H136" i="7" l="1"/>
  <c r="G136" i="7"/>
  <c r="F136" i="6"/>
  <c r="H60" i="6"/>
  <c r="H46" i="6"/>
  <c r="H36" i="6"/>
  <c r="H9" i="6"/>
  <c r="G104" i="6"/>
  <c r="H104" i="6"/>
  <c r="H34" i="6"/>
  <c r="G34" i="6"/>
  <c r="H14" i="6"/>
  <c r="G14" i="6"/>
  <c r="E8" i="6"/>
  <c r="E86" i="6"/>
  <c r="E54" i="5"/>
  <c r="E53" i="5" s="1"/>
  <c r="H135" i="5"/>
  <c r="H134" i="5"/>
  <c r="H133" i="5"/>
  <c r="F133" i="5"/>
  <c r="E133" i="5"/>
  <c r="H132" i="5"/>
  <c r="H131" i="5"/>
  <c r="H130" i="5"/>
  <c r="H129" i="5"/>
  <c r="H128" i="5"/>
  <c r="H127" i="5"/>
  <c r="F126" i="5"/>
  <c r="E126" i="5"/>
  <c r="H126" i="5" s="1"/>
  <c r="D126" i="5"/>
  <c r="C126" i="5"/>
  <c r="H125" i="5"/>
  <c r="G125" i="5"/>
  <c r="H124" i="5"/>
  <c r="G124" i="5"/>
  <c r="G123" i="5"/>
  <c r="F123" i="5"/>
  <c r="E123" i="5"/>
  <c r="H123" i="5" s="1"/>
  <c r="D123" i="5"/>
  <c r="C123" i="5"/>
  <c r="C104" i="5" s="1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F105" i="5"/>
  <c r="F104" i="5" s="1"/>
  <c r="E105" i="5"/>
  <c r="H105" i="5" s="1"/>
  <c r="D105" i="5"/>
  <c r="C105" i="5"/>
  <c r="D104" i="5"/>
  <c r="H103" i="5"/>
  <c r="H102" i="5"/>
  <c r="H101" i="5"/>
  <c r="H100" i="5"/>
  <c r="H99" i="5"/>
  <c r="G99" i="5"/>
  <c r="H98" i="5"/>
  <c r="G98" i="5"/>
  <c r="H97" i="5"/>
  <c r="G97" i="5"/>
  <c r="H96" i="5"/>
  <c r="G96" i="5"/>
  <c r="F95" i="5"/>
  <c r="F90" i="5" s="1"/>
  <c r="E95" i="5"/>
  <c r="H95" i="5" s="1"/>
  <c r="D95" i="5"/>
  <c r="C95" i="5"/>
  <c r="C90" i="5" s="1"/>
  <c r="H94" i="5"/>
  <c r="G94" i="5"/>
  <c r="H93" i="5"/>
  <c r="G93" i="5"/>
  <c r="H91" i="5"/>
  <c r="D90" i="5"/>
  <c r="H89" i="5"/>
  <c r="H88" i="5"/>
  <c r="G88" i="5"/>
  <c r="G87" i="5"/>
  <c r="F87" i="5"/>
  <c r="E87" i="5"/>
  <c r="H87" i="5" s="1"/>
  <c r="D87" i="5"/>
  <c r="C87" i="5"/>
  <c r="D86" i="5"/>
  <c r="D85" i="5" s="1"/>
  <c r="H84" i="5"/>
  <c r="G84" i="5"/>
  <c r="H83" i="5"/>
  <c r="G82" i="5"/>
  <c r="F82" i="5"/>
  <c r="E82" i="5"/>
  <c r="D82" i="5"/>
  <c r="H82" i="5" s="1"/>
  <c r="C82" i="5"/>
  <c r="H81" i="5"/>
  <c r="G81" i="5"/>
  <c r="F79" i="5"/>
  <c r="E79" i="5"/>
  <c r="G79" i="5" s="1"/>
  <c r="D79" i="5"/>
  <c r="C79" i="5"/>
  <c r="H78" i="5"/>
  <c r="G78" i="5"/>
  <c r="H77" i="5"/>
  <c r="G77" i="5"/>
  <c r="E77" i="5"/>
  <c r="D77" i="5"/>
  <c r="C77" i="5"/>
  <c r="H76" i="5"/>
  <c r="G76" i="5"/>
  <c r="E75" i="5"/>
  <c r="D75" i="5"/>
  <c r="C75" i="5"/>
  <c r="H74" i="5"/>
  <c r="G74" i="5"/>
  <c r="E73" i="5"/>
  <c r="H73" i="5" s="1"/>
  <c r="D73" i="5"/>
  <c r="C73" i="5"/>
  <c r="H72" i="5"/>
  <c r="G72" i="5"/>
  <c r="E71" i="5"/>
  <c r="D71" i="5"/>
  <c r="C71" i="5"/>
  <c r="H70" i="5"/>
  <c r="G70" i="5"/>
  <c r="E69" i="5"/>
  <c r="H69" i="5" s="1"/>
  <c r="D69" i="5"/>
  <c r="C69" i="5"/>
  <c r="H68" i="5"/>
  <c r="G68" i="5"/>
  <c r="E67" i="5"/>
  <c r="D67" i="5"/>
  <c r="C67" i="5"/>
  <c r="E65" i="5"/>
  <c r="D65" i="5"/>
  <c r="C65" i="5"/>
  <c r="H64" i="5"/>
  <c r="G64" i="5"/>
  <c r="E63" i="5"/>
  <c r="D63" i="5"/>
  <c r="C63" i="5"/>
  <c r="H62" i="5"/>
  <c r="G62" i="5"/>
  <c r="H61" i="5"/>
  <c r="E61" i="5"/>
  <c r="D61" i="5"/>
  <c r="C61" i="5"/>
  <c r="D60" i="5"/>
  <c r="C60" i="5"/>
  <c r="H59" i="5"/>
  <c r="G59" i="5"/>
  <c r="H58" i="5"/>
  <c r="G58" i="5"/>
  <c r="H57" i="5"/>
  <c r="F56" i="5"/>
  <c r="E56" i="5"/>
  <c r="H56" i="5" s="1"/>
  <c r="D56" i="5"/>
  <c r="C56" i="5"/>
  <c r="H52" i="5"/>
  <c r="G52" i="5"/>
  <c r="H51" i="5"/>
  <c r="H50" i="5"/>
  <c r="G50" i="5"/>
  <c r="H49" i="5"/>
  <c r="H48" i="5"/>
  <c r="G48" i="5"/>
  <c r="F47" i="5"/>
  <c r="E47" i="5"/>
  <c r="G47" i="5" s="1"/>
  <c r="D47" i="5"/>
  <c r="D46" i="5" s="1"/>
  <c r="C47" i="5"/>
  <c r="F46" i="5"/>
  <c r="C46" i="5"/>
  <c r="H45" i="5"/>
  <c r="G45" i="5"/>
  <c r="F44" i="5"/>
  <c r="F34" i="5" s="1"/>
  <c r="E44" i="5"/>
  <c r="H44" i="5" s="1"/>
  <c r="D44" i="5"/>
  <c r="C44" i="5"/>
  <c r="H43" i="5"/>
  <c r="G43" i="5"/>
  <c r="H42" i="5"/>
  <c r="G42" i="5"/>
  <c r="F41" i="5"/>
  <c r="E41" i="5"/>
  <c r="G41" i="5" s="1"/>
  <c r="D41" i="5"/>
  <c r="H41" i="5" s="1"/>
  <c r="C41" i="5"/>
  <c r="H40" i="5"/>
  <c r="G40" i="5"/>
  <c r="F39" i="5"/>
  <c r="E39" i="5"/>
  <c r="G39" i="5" s="1"/>
  <c r="D39" i="5"/>
  <c r="H39" i="5" s="1"/>
  <c r="C39" i="5"/>
  <c r="H38" i="5"/>
  <c r="G38" i="5"/>
  <c r="F37" i="5"/>
  <c r="E37" i="5"/>
  <c r="G37" i="5" s="1"/>
  <c r="D37" i="5"/>
  <c r="H37" i="5" s="1"/>
  <c r="C37" i="5"/>
  <c r="F36" i="5"/>
  <c r="C36" i="5"/>
  <c r="C34" i="5" s="1"/>
  <c r="H33" i="5"/>
  <c r="H32" i="5"/>
  <c r="G32" i="5"/>
  <c r="H31" i="5"/>
  <c r="G31" i="5"/>
  <c r="H30" i="5"/>
  <c r="G30" i="5"/>
  <c r="H29" i="5"/>
  <c r="G29" i="5"/>
  <c r="F28" i="5"/>
  <c r="E28" i="5"/>
  <c r="G28" i="5" s="1"/>
  <c r="D28" i="5"/>
  <c r="H28" i="5" s="1"/>
  <c r="C28" i="5"/>
  <c r="H27" i="5"/>
  <c r="G27" i="5"/>
  <c r="H26" i="5"/>
  <c r="G26" i="5"/>
  <c r="F25" i="5"/>
  <c r="E25" i="5"/>
  <c r="H25" i="5" s="1"/>
  <c r="D25" i="5"/>
  <c r="C25" i="5"/>
  <c r="D24" i="5"/>
  <c r="C24" i="5"/>
  <c r="H23" i="5"/>
  <c r="H22" i="5"/>
  <c r="G22" i="5"/>
  <c r="H21" i="5"/>
  <c r="G21" i="5"/>
  <c r="H19" i="5"/>
  <c r="G19" i="5"/>
  <c r="H18" i="5"/>
  <c r="G18" i="5"/>
  <c r="H17" i="5"/>
  <c r="G17" i="5"/>
  <c r="H16" i="5"/>
  <c r="G16" i="5"/>
  <c r="F15" i="5"/>
  <c r="F14" i="5" s="1"/>
  <c r="E15" i="5"/>
  <c r="H15" i="5" s="1"/>
  <c r="D15" i="5"/>
  <c r="C15" i="5"/>
  <c r="C14" i="5" s="1"/>
  <c r="D14" i="5"/>
  <c r="H13" i="5"/>
  <c r="G13" i="5"/>
  <c r="H12" i="5"/>
  <c r="G12" i="5"/>
  <c r="H11" i="5"/>
  <c r="G11" i="5"/>
  <c r="F10" i="5"/>
  <c r="E10" i="5"/>
  <c r="G10" i="5" s="1"/>
  <c r="D10" i="5"/>
  <c r="D9" i="5" s="1"/>
  <c r="C10" i="5"/>
  <c r="F9" i="5"/>
  <c r="C9" i="5"/>
  <c r="C8" i="5" s="1"/>
  <c r="G86" i="6" l="1"/>
  <c r="E85" i="6"/>
  <c r="H86" i="6"/>
  <c r="H8" i="6"/>
  <c r="G8" i="6"/>
  <c r="G95" i="5"/>
  <c r="E90" i="5"/>
  <c r="H90" i="5" s="1"/>
  <c r="H79" i="5"/>
  <c r="E60" i="5"/>
  <c r="E8" i="5" s="1"/>
  <c r="H63" i="5"/>
  <c r="G61" i="5"/>
  <c r="G56" i="5"/>
  <c r="G44" i="5"/>
  <c r="E14" i="5"/>
  <c r="G14" i="5" s="1"/>
  <c r="G15" i="5"/>
  <c r="F24" i="5"/>
  <c r="F8" i="5"/>
  <c r="C136" i="5"/>
  <c r="F86" i="5"/>
  <c r="F85" i="5" s="1"/>
  <c r="C86" i="5"/>
  <c r="C85" i="5" s="1"/>
  <c r="H47" i="5"/>
  <c r="G69" i="5"/>
  <c r="E104" i="5"/>
  <c r="G105" i="5"/>
  <c r="H10" i="5"/>
  <c r="E24" i="5"/>
  <c r="G25" i="5"/>
  <c r="D36" i="5"/>
  <c r="D34" i="5" s="1"/>
  <c r="D8" i="5" s="1"/>
  <c r="D136" i="5" s="1"/>
  <c r="E9" i="5"/>
  <c r="E36" i="5"/>
  <c r="E46" i="5"/>
  <c r="H132" i="4"/>
  <c r="H131" i="4"/>
  <c r="F130" i="4"/>
  <c r="E130" i="4"/>
  <c r="H130" i="4" s="1"/>
  <c r="H129" i="4"/>
  <c r="H128" i="4"/>
  <c r="H127" i="4"/>
  <c r="H126" i="4"/>
  <c r="H125" i="4"/>
  <c r="H124" i="4"/>
  <c r="F123" i="4"/>
  <c r="E123" i="4"/>
  <c r="H123" i="4" s="1"/>
  <c r="D123" i="4"/>
  <c r="C123" i="4"/>
  <c r="H122" i="4"/>
  <c r="G122" i="4"/>
  <c r="H121" i="4"/>
  <c r="G121" i="4"/>
  <c r="G120" i="4"/>
  <c r="F120" i="4"/>
  <c r="E120" i="4"/>
  <c r="H120" i="4" s="1"/>
  <c r="D120" i="4"/>
  <c r="C120" i="4"/>
  <c r="C101" i="4" s="1"/>
  <c r="C83" i="4" s="1"/>
  <c r="C82" i="4" s="1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F102" i="4"/>
  <c r="F101" i="4" s="1"/>
  <c r="E102" i="4"/>
  <c r="D102" i="4"/>
  <c r="D101" i="4" s="1"/>
  <c r="C102" i="4"/>
  <c r="H100" i="4"/>
  <c r="H99" i="4"/>
  <c r="H98" i="4"/>
  <c r="H97" i="4"/>
  <c r="H96" i="4"/>
  <c r="G96" i="4"/>
  <c r="H95" i="4"/>
  <c r="G95" i="4"/>
  <c r="H94" i="4"/>
  <c r="G94" i="4"/>
  <c r="H93" i="4"/>
  <c r="G93" i="4"/>
  <c r="F92" i="4"/>
  <c r="F87" i="4" s="1"/>
  <c r="E92" i="4"/>
  <c r="E87" i="4" s="1"/>
  <c r="D92" i="4"/>
  <c r="D87" i="4" s="1"/>
  <c r="C92" i="4"/>
  <c r="H91" i="4"/>
  <c r="G91" i="4"/>
  <c r="H90" i="4"/>
  <c r="G90" i="4"/>
  <c r="H88" i="4"/>
  <c r="C87" i="4"/>
  <c r="H86" i="4"/>
  <c r="H85" i="4"/>
  <c r="G85" i="4"/>
  <c r="F84" i="4"/>
  <c r="E84" i="4"/>
  <c r="H84" i="4" s="1"/>
  <c r="D84" i="4"/>
  <c r="C84" i="4"/>
  <c r="H81" i="4"/>
  <c r="G81" i="4"/>
  <c r="H80" i="4"/>
  <c r="F79" i="4"/>
  <c r="E79" i="4"/>
  <c r="H79" i="4" s="1"/>
  <c r="D79" i="4"/>
  <c r="C79" i="4"/>
  <c r="H78" i="4"/>
  <c r="G78" i="4"/>
  <c r="F76" i="4"/>
  <c r="E76" i="4"/>
  <c r="H76" i="4" s="1"/>
  <c r="D76" i="4"/>
  <c r="C76" i="4"/>
  <c r="H75" i="4"/>
  <c r="G75" i="4"/>
  <c r="G74" i="4"/>
  <c r="E74" i="4"/>
  <c r="H74" i="4" s="1"/>
  <c r="D74" i="4"/>
  <c r="C74" i="4"/>
  <c r="H73" i="4"/>
  <c r="G73" i="4"/>
  <c r="E72" i="4"/>
  <c r="D72" i="4"/>
  <c r="C72" i="4"/>
  <c r="H71" i="4"/>
  <c r="G71" i="4"/>
  <c r="E70" i="4"/>
  <c r="H70" i="4" s="1"/>
  <c r="D70" i="4"/>
  <c r="C70" i="4"/>
  <c r="H69" i="4"/>
  <c r="G69" i="4"/>
  <c r="E68" i="4"/>
  <c r="H67" i="4" s="1"/>
  <c r="D68" i="4"/>
  <c r="C68" i="4"/>
  <c r="G67" i="4"/>
  <c r="E66" i="4"/>
  <c r="H66" i="4" s="1"/>
  <c r="D66" i="4"/>
  <c r="C66" i="4"/>
  <c r="H65" i="4"/>
  <c r="G65" i="4"/>
  <c r="E64" i="4"/>
  <c r="D64" i="4"/>
  <c r="C64" i="4"/>
  <c r="E62" i="4"/>
  <c r="D62" i="4"/>
  <c r="C62" i="4"/>
  <c r="H61" i="4"/>
  <c r="G61" i="4"/>
  <c r="E60" i="4"/>
  <c r="H60" i="4" s="1"/>
  <c r="D60" i="4"/>
  <c r="C60" i="4"/>
  <c r="H59" i="4"/>
  <c r="G59" i="4"/>
  <c r="G58" i="4"/>
  <c r="E58" i="4"/>
  <c r="D58" i="4"/>
  <c r="D57" i="4" s="1"/>
  <c r="C58" i="4"/>
  <c r="C57" i="4"/>
  <c r="H56" i="4"/>
  <c r="G56" i="4"/>
  <c r="H55" i="4"/>
  <c r="G55" i="4"/>
  <c r="H54" i="4"/>
  <c r="F53" i="4"/>
  <c r="E53" i="4"/>
  <c r="H53" i="4" s="1"/>
  <c r="D53" i="4"/>
  <c r="C53" i="4"/>
  <c r="H52" i="4"/>
  <c r="G52" i="4"/>
  <c r="H51" i="4"/>
  <c r="H50" i="4"/>
  <c r="G50" i="4"/>
  <c r="H49" i="4"/>
  <c r="H48" i="4"/>
  <c r="G48" i="4"/>
  <c r="F47" i="4"/>
  <c r="F46" i="4" s="1"/>
  <c r="E47" i="4"/>
  <c r="G47" i="4" s="1"/>
  <c r="D47" i="4"/>
  <c r="D46" i="4" s="1"/>
  <c r="C47" i="4"/>
  <c r="C46" i="4" s="1"/>
  <c r="H45" i="4"/>
  <c r="G45" i="4"/>
  <c r="F44" i="4"/>
  <c r="E44" i="4"/>
  <c r="H44" i="4" s="1"/>
  <c r="D44" i="4"/>
  <c r="C44" i="4"/>
  <c r="H43" i="4"/>
  <c r="G43" i="4"/>
  <c r="H42" i="4"/>
  <c r="G42" i="4"/>
  <c r="F41" i="4"/>
  <c r="E41" i="4"/>
  <c r="D41" i="4"/>
  <c r="G41" i="4" s="1"/>
  <c r="C41" i="4"/>
  <c r="H40" i="4"/>
  <c r="G40" i="4"/>
  <c r="F39" i="4"/>
  <c r="E39" i="4"/>
  <c r="D39" i="4"/>
  <c r="G39" i="4" s="1"/>
  <c r="C39" i="4"/>
  <c r="H38" i="4"/>
  <c r="G38" i="4"/>
  <c r="F37" i="4"/>
  <c r="E37" i="4"/>
  <c r="G37" i="4" s="1"/>
  <c r="D37" i="4"/>
  <c r="D36" i="4" s="1"/>
  <c r="D34" i="4" s="1"/>
  <c r="C37" i="4"/>
  <c r="C36" i="4"/>
  <c r="C34" i="4"/>
  <c r="H33" i="4"/>
  <c r="H32" i="4"/>
  <c r="G32" i="4"/>
  <c r="H31" i="4"/>
  <c r="G31" i="4"/>
  <c r="H30" i="4"/>
  <c r="G30" i="4"/>
  <c r="H29" i="4"/>
  <c r="G29" i="4"/>
  <c r="F28" i="4"/>
  <c r="E28" i="4"/>
  <c r="H28" i="4" s="1"/>
  <c r="D28" i="4"/>
  <c r="C28" i="4"/>
  <c r="H27" i="4"/>
  <c r="G27" i="4"/>
  <c r="H26" i="4"/>
  <c r="G26" i="4"/>
  <c r="F25" i="4"/>
  <c r="E25" i="4"/>
  <c r="H25" i="4" s="1"/>
  <c r="D25" i="4"/>
  <c r="C25" i="4"/>
  <c r="D24" i="4"/>
  <c r="C24" i="4"/>
  <c r="H23" i="4"/>
  <c r="H22" i="4"/>
  <c r="G22" i="4"/>
  <c r="H21" i="4"/>
  <c r="G21" i="4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F9" i="4" s="1"/>
  <c r="E10" i="4"/>
  <c r="G10" i="4" s="1"/>
  <c r="D10" i="4"/>
  <c r="D9" i="4" s="1"/>
  <c r="D8" i="4" s="1"/>
  <c r="C10" i="4"/>
  <c r="C9" i="4"/>
  <c r="H85" i="6" l="1"/>
  <c r="G85" i="6"/>
  <c r="E136" i="6"/>
  <c r="G90" i="5"/>
  <c r="H60" i="5"/>
  <c r="G60" i="5"/>
  <c r="H14" i="5"/>
  <c r="F136" i="5"/>
  <c r="H36" i="5"/>
  <c r="G36" i="5"/>
  <c r="E34" i="5"/>
  <c r="G104" i="5"/>
  <c r="H104" i="5"/>
  <c r="H46" i="5"/>
  <c r="G46" i="5"/>
  <c r="H9" i="5"/>
  <c r="G9" i="5"/>
  <c r="G24" i="5"/>
  <c r="H24" i="5"/>
  <c r="E86" i="5"/>
  <c r="G79" i="4"/>
  <c r="G76" i="4"/>
  <c r="E57" i="4"/>
  <c r="H57" i="4" s="1"/>
  <c r="E46" i="4"/>
  <c r="H46" i="4" s="1"/>
  <c r="E36" i="4"/>
  <c r="G28" i="4"/>
  <c r="E14" i="4"/>
  <c r="G14" i="4" s="1"/>
  <c r="F36" i="4"/>
  <c r="F34" i="4"/>
  <c r="F8" i="4" s="1"/>
  <c r="F24" i="4"/>
  <c r="D83" i="4"/>
  <c r="D82" i="4" s="1"/>
  <c r="H102" i="4"/>
  <c r="H87" i="4"/>
  <c r="H92" i="4"/>
  <c r="D133" i="4"/>
  <c r="C8" i="4"/>
  <c r="C133" i="4" s="1"/>
  <c r="F83" i="4"/>
  <c r="F82" i="4" s="1"/>
  <c r="H37" i="4"/>
  <c r="H39" i="4"/>
  <c r="H41" i="4"/>
  <c r="H47" i="4"/>
  <c r="G15" i="4"/>
  <c r="G36" i="4"/>
  <c r="G44" i="4"/>
  <c r="G53" i="4"/>
  <c r="H58" i="4"/>
  <c r="G66" i="4"/>
  <c r="G84" i="4"/>
  <c r="G92" i="4"/>
  <c r="E101" i="4"/>
  <c r="E83" i="4" s="1"/>
  <c r="G102" i="4"/>
  <c r="H10" i="4"/>
  <c r="E24" i="4"/>
  <c r="G25" i="4"/>
  <c r="G87" i="4"/>
  <c r="E9" i="4"/>
  <c r="H132" i="3"/>
  <c r="H131" i="3"/>
  <c r="F130" i="3"/>
  <c r="E130" i="3"/>
  <c r="H130" i="3" s="1"/>
  <c r="H129" i="3"/>
  <c r="H128" i="3"/>
  <c r="H127" i="3"/>
  <c r="H126" i="3"/>
  <c r="H125" i="3"/>
  <c r="H124" i="3"/>
  <c r="F123" i="3"/>
  <c r="E123" i="3"/>
  <c r="D123" i="3"/>
  <c r="C123" i="3"/>
  <c r="H122" i="3"/>
  <c r="G122" i="3"/>
  <c r="H121" i="3"/>
  <c r="G121" i="3"/>
  <c r="F120" i="3"/>
  <c r="E120" i="3"/>
  <c r="D120" i="3"/>
  <c r="C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F102" i="3"/>
  <c r="F101" i="3" s="1"/>
  <c r="E102" i="3"/>
  <c r="D102" i="3"/>
  <c r="C102" i="3"/>
  <c r="C101" i="3" s="1"/>
  <c r="H100" i="3"/>
  <c r="H99" i="3"/>
  <c r="H98" i="3"/>
  <c r="H97" i="3"/>
  <c r="H96" i="3"/>
  <c r="G96" i="3"/>
  <c r="H95" i="3"/>
  <c r="G95" i="3"/>
  <c r="H94" i="3"/>
  <c r="G94" i="3"/>
  <c r="H93" i="3"/>
  <c r="G93" i="3"/>
  <c r="F92" i="3"/>
  <c r="F87" i="3" s="1"/>
  <c r="E92" i="3"/>
  <c r="E87" i="3" s="1"/>
  <c r="H87" i="3" s="1"/>
  <c r="D92" i="3"/>
  <c r="D87" i="3" s="1"/>
  <c r="C92" i="3"/>
  <c r="H91" i="3"/>
  <c r="G91" i="3"/>
  <c r="H90" i="3"/>
  <c r="G90" i="3"/>
  <c r="H88" i="3"/>
  <c r="C87" i="3"/>
  <c r="H86" i="3"/>
  <c r="H85" i="3"/>
  <c r="G85" i="3"/>
  <c r="F84" i="3"/>
  <c r="E84" i="3"/>
  <c r="D84" i="3"/>
  <c r="G84" i="3" s="1"/>
  <c r="C84" i="3"/>
  <c r="C83" i="3" s="1"/>
  <c r="C82" i="3" s="1"/>
  <c r="H81" i="3"/>
  <c r="G81" i="3"/>
  <c r="H80" i="3"/>
  <c r="F79" i="3"/>
  <c r="E79" i="3"/>
  <c r="H79" i="3" s="1"/>
  <c r="D79" i="3"/>
  <c r="C79" i="3"/>
  <c r="H78" i="3"/>
  <c r="G78" i="3"/>
  <c r="F76" i="3"/>
  <c r="E76" i="3"/>
  <c r="E57" i="3" s="1"/>
  <c r="D76" i="3"/>
  <c r="C76" i="3"/>
  <c r="H75" i="3"/>
  <c r="G75" i="3"/>
  <c r="E74" i="3"/>
  <c r="H74" i="3" s="1"/>
  <c r="D74" i="3"/>
  <c r="C74" i="3"/>
  <c r="H73" i="3"/>
  <c r="G73" i="3"/>
  <c r="E72" i="3"/>
  <c r="D72" i="3"/>
  <c r="C72" i="3"/>
  <c r="H71" i="3"/>
  <c r="G71" i="3"/>
  <c r="E70" i="3"/>
  <c r="D70" i="3"/>
  <c r="H70" i="3" s="1"/>
  <c r="C70" i="3"/>
  <c r="H69" i="3"/>
  <c r="G69" i="3"/>
  <c r="E68" i="3"/>
  <c r="H67" i="3" s="1"/>
  <c r="D68" i="3"/>
  <c r="C68" i="3"/>
  <c r="G67" i="3"/>
  <c r="E66" i="3"/>
  <c r="H66" i="3" s="1"/>
  <c r="D66" i="3"/>
  <c r="G66" i="3" s="1"/>
  <c r="C66" i="3"/>
  <c r="H65" i="3"/>
  <c r="G65" i="3"/>
  <c r="E64" i="3"/>
  <c r="D64" i="3"/>
  <c r="C64" i="3"/>
  <c r="E62" i="3"/>
  <c r="D62" i="3"/>
  <c r="C62" i="3"/>
  <c r="H61" i="3"/>
  <c r="G61" i="3"/>
  <c r="E60" i="3"/>
  <c r="H60" i="3" s="1"/>
  <c r="D60" i="3"/>
  <c r="C60" i="3"/>
  <c r="H59" i="3"/>
  <c r="G59" i="3"/>
  <c r="E58" i="3"/>
  <c r="H58" i="3" s="1"/>
  <c r="D58" i="3"/>
  <c r="C58" i="3"/>
  <c r="C57" i="3" s="1"/>
  <c r="H56" i="3"/>
  <c r="G56" i="3"/>
  <c r="H55" i="3"/>
  <c r="G55" i="3"/>
  <c r="H54" i="3"/>
  <c r="F53" i="3"/>
  <c r="E53" i="3"/>
  <c r="G53" i="3" s="1"/>
  <c r="D53" i="3"/>
  <c r="H53" i="3" s="1"/>
  <c r="C53" i="3"/>
  <c r="H52" i="3"/>
  <c r="G52" i="3"/>
  <c r="H51" i="3"/>
  <c r="H50" i="3"/>
  <c r="G50" i="3"/>
  <c r="H49" i="3"/>
  <c r="H48" i="3"/>
  <c r="G48" i="3"/>
  <c r="F47" i="3"/>
  <c r="F46" i="3" s="1"/>
  <c r="E47" i="3"/>
  <c r="G47" i="3" s="1"/>
  <c r="D47" i="3"/>
  <c r="C47" i="3"/>
  <c r="C46" i="3" s="1"/>
  <c r="D46" i="3"/>
  <c r="H45" i="3"/>
  <c r="G45" i="3"/>
  <c r="F44" i="3"/>
  <c r="E44" i="3"/>
  <c r="G44" i="3" s="1"/>
  <c r="D44" i="3"/>
  <c r="C44" i="3"/>
  <c r="H43" i="3"/>
  <c r="G43" i="3"/>
  <c r="H42" i="3"/>
  <c r="G42" i="3"/>
  <c r="G41" i="3"/>
  <c r="F41" i="3"/>
  <c r="E41" i="3"/>
  <c r="H41" i="3" s="1"/>
  <c r="D41" i="3"/>
  <c r="C41" i="3"/>
  <c r="H40" i="3"/>
  <c r="G40" i="3"/>
  <c r="G39" i="3"/>
  <c r="F39" i="3"/>
  <c r="E39" i="3"/>
  <c r="H39" i="3" s="1"/>
  <c r="D39" i="3"/>
  <c r="C39" i="3"/>
  <c r="H38" i="3"/>
  <c r="G38" i="3"/>
  <c r="F37" i="3"/>
  <c r="E37" i="3"/>
  <c r="G37" i="3" s="1"/>
  <c r="D37" i="3"/>
  <c r="C37" i="3"/>
  <c r="D36" i="3"/>
  <c r="C36" i="3"/>
  <c r="C34" i="3"/>
  <c r="H33" i="3"/>
  <c r="H32" i="3"/>
  <c r="G32" i="3"/>
  <c r="H31" i="3"/>
  <c r="G31" i="3"/>
  <c r="H30" i="3"/>
  <c r="G30" i="3"/>
  <c r="H29" i="3"/>
  <c r="G29" i="3"/>
  <c r="F28" i="3"/>
  <c r="E28" i="3"/>
  <c r="D28" i="3"/>
  <c r="C28" i="3"/>
  <c r="H27" i="3"/>
  <c r="G27" i="3"/>
  <c r="H26" i="3"/>
  <c r="G26" i="3"/>
  <c r="F25" i="3"/>
  <c r="E25" i="3"/>
  <c r="H25" i="3" s="1"/>
  <c r="D25" i="3"/>
  <c r="C25" i="3"/>
  <c r="C24" i="3" s="1"/>
  <c r="D24" i="3"/>
  <c r="H23" i="3"/>
  <c r="H22" i="3"/>
  <c r="G22" i="3"/>
  <c r="H21" i="3"/>
  <c r="G21" i="3"/>
  <c r="H19" i="3"/>
  <c r="G19" i="3"/>
  <c r="H18" i="3"/>
  <c r="G18" i="3"/>
  <c r="H17" i="3"/>
  <c r="G17" i="3"/>
  <c r="H16" i="3"/>
  <c r="G16" i="3"/>
  <c r="F15" i="3"/>
  <c r="E15" i="3"/>
  <c r="G15" i="3" s="1"/>
  <c r="D15" i="3"/>
  <c r="C15" i="3"/>
  <c r="F14" i="3"/>
  <c r="E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D9" i="3"/>
  <c r="C9" i="3"/>
  <c r="H136" i="6" l="1"/>
  <c r="G136" i="6"/>
  <c r="G8" i="5"/>
  <c r="G34" i="5"/>
  <c r="H34" i="5"/>
  <c r="G86" i="5"/>
  <c r="E85" i="5"/>
  <c r="H86" i="5"/>
  <c r="G57" i="4"/>
  <c r="G46" i="4"/>
  <c r="H36" i="4"/>
  <c r="E34" i="4"/>
  <c r="H14" i="4"/>
  <c r="G83" i="4"/>
  <c r="E82" i="4"/>
  <c r="H83" i="4"/>
  <c r="G101" i="4"/>
  <c r="H101" i="4"/>
  <c r="F133" i="4"/>
  <c r="G9" i="4"/>
  <c r="H9" i="4"/>
  <c r="H24" i="4"/>
  <c r="G24" i="4"/>
  <c r="H123" i="3"/>
  <c r="H120" i="3"/>
  <c r="G102" i="3"/>
  <c r="G87" i="3"/>
  <c r="E46" i="3"/>
  <c r="G46" i="3" s="1"/>
  <c r="H44" i="3"/>
  <c r="E36" i="3"/>
  <c r="H36" i="3" s="1"/>
  <c r="G25" i="3"/>
  <c r="E24" i="3"/>
  <c r="H15" i="3"/>
  <c r="D57" i="3"/>
  <c r="D8" i="3" s="1"/>
  <c r="H76" i="3"/>
  <c r="H24" i="3"/>
  <c r="H28" i="3"/>
  <c r="F83" i="3"/>
  <c r="F82" i="3" s="1"/>
  <c r="F34" i="3"/>
  <c r="F36" i="3"/>
  <c r="F24" i="3"/>
  <c r="F8" i="3" s="1"/>
  <c r="C8" i="3"/>
  <c r="C133" i="3" s="1"/>
  <c r="E9" i="3"/>
  <c r="H10" i="3"/>
  <c r="D14" i="3"/>
  <c r="G14" i="3" s="1"/>
  <c r="H14" i="3"/>
  <c r="G24" i="3"/>
  <c r="G28" i="3"/>
  <c r="D34" i="3"/>
  <c r="H37" i="3"/>
  <c r="H47" i="3"/>
  <c r="G58" i="3"/>
  <c r="G74" i="3"/>
  <c r="G76" i="3"/>
  <c r="G79" i="3"/>
  <c r="D101" i="3"/>
  <c r="D83" i="3" s="1"/>
  <c r="D82" i="3" s="1"/>
  <c r="G120" i="3"/>
  <c r="H84" i="3"/>
  <c r="H92" i="3"/>
  <c r="H102" i="3"/>
  <c r="G92" i="3"/>
  <c r="E101" i="3"/>
  <c r="D87" i="2"/>
  <c r="H85" i="5" l="1"/>
  <c r="G85" i="5"/>
  <c r="E136" i="5"/>
  <c r="G34" i="4"/>
  <c r="H34" i="4"/>
  <c r="E8" i="4"/>
  <c r="G8" i="4" s="1"/>
  <c r="H82" i="4"/>
  <c r="G82" i="4"/>
  <c r="H46" i="3"/>
  <c r="G36" i="3"/>
  <c r="E34" i="3"/>
  <c r="H57" i="3"/>
  <c r="G57" i="3"/>
  <c r="F133" i="3"/>
  <c r="D133" i="3"/>
  <c r="G101" i="3"/>
  <c r="E83" i="3"/>
  <c r="H101" i="3"/>
  <c r="G9" i="3"/>
  <c r="E8" i="3"/>
  <c r="H9" i="3"/>
  <c r="C123" i="2"/>
  <c r="C120" i="2"/>
  <c r="C101" i="2" s="1"/>
  <c r="C102" i="2"/>
  <c r="C92" i="2"/>
  <c r="C87" i="2"/>
  <c r="C84" i="2"/>
  <c r="C79" i="2"/>
  <c r="C76" i="2"/>
  <c r="C74" i="2"/>
  <c r="C72" i="2"/>
  <c r="C70" i="2"/>
  <c r="C68" i="2"/>
  <c r="C66" i="2"/>
  <c r="C64" i="2"/>
  <c r="C62" i="2"/>
  <c r="C57" i="2" s="1"/>
  <c r="C60" i="2"/>
  <c r="C58" i="2"/>
  <c r="C53" i="2"/>
  <c r="C47" i="2"/>
  <c r="C46" i="2"/>
  <c r="C44" i="2"/>
  <c r="C41" i="2"/>
  <c r="C36" i="2" s="1"/>
  <c r="C34" i="2" s="1"/>
  <c r="C39" i="2"/>
  <c r="C37" i="2"/>
  <c r="C28" i="2"/>
  <c r="C25" i="2"/>
  <c r="C24" i="2"/>
  <c r="C15" i="2"/>
  <c r="C14" i="2" s="1"/>
  <c r="C10" i="2"/>
  <c r="C9" i="2"/>
  <c r="H132" i="2"/>
  <c r="H131" i="2"/>
  <c r="F130" i="2"/>
  <c r="E130" i="2"/>
  <c r="H130" i="2" s="1"/>
  <c r="H129" i="2"/>
  <c r="H128" i="2"/>
  <c r="H127" i="2"/>
  <c r="H126" i="2"/>
  <c r="H125" i="2"/>
  <c r="H124" i="2"/>
  <c r="F123" i="2"/>
  <c r="E123" i="2"/>
  <c r="H123" i="2" s="1"/>
  <c r="D123" i="2"/>
  <c r="H122" i="2"/>
  <c r="G122" i="2"/>
  <c r="H121" i="2"/>
  <c r="G121" i="2"/>
  <c r="G120" i="2"/>
  <c r="F120" i="2"/>
  <c r="E120" i="2"/>
  <c r="H120" i="2" s="1"/>
  <c r="D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F102" i="2"/>
  <c r="F101" i="2" s="1"/>
  <c r="E102" i="2"/>
  <c r="H102" i="2" s="1"/>
  <c r="D102" i="2"/>
  <c r="D101" i="2"/>
  <c r="H100" i="2"/>
  <c r="H99" i="2"/>
  <c r="H98" i="2"/>
  <c r="H97" i="2"/>
  <c r="H96" i="2"/>
  <c r="G96" i="2"/>
  <c r="H95" i="2"/>
  <c r="G95" i="2"/>
  <c r="H94" i="2"/>
  <c r="G94" i="2"/>
  <c r="H93" i="2"/>
  <c r="G93" i="2"/>
  <c r="G92" i="2"/>
  <c r="F92" i="2"/>
  <c r="F87" i="2" s="1"/>
  <c r="E92" i="2"/>
  <c r="H92" i="2" s="1"/>
  <c r="D92" i="2"/>
  <c r="H91" i="2"/>
  <c r="G91" i="2"/>
  <c r="H90" i="2"/>
  <c r="G90" i="2"/>
  <c r="H88" i="2"/>
  <c r="E87" i="2"/>
  <c r="H87" i="2" s="1"/>
  <c r="H86" i="2"/>
  <c r="H85" i="2"/>
  <c r="G85" i="2"/>
  <c r="G84" i="2"/>
  <c r="F84" i="2"/>
  <c r="E84" i="2"/>
  <c r="H84" i="2" s="1"/>
  <c r="D84" i="2"/>
  <c r="D83" i="2"/>
  <c r="D82" i="2" s="1"/>
  <c r="H81" i="2"/>
  <c r="G81" i="2"/>
  <c r="H80" i="2"/>
  <c r="G79" i="2"/>
  <c r="F79" i="2"/>
  <c r="E79" i="2"/>
  <c r="D79" i="2"/>
  <c r="H79" i="2" s="1"/>
  <c r="H78" i="2"/>
  <c r="G78" i="2"/>
  <c r="G76" i="2"/>
  <c r="F76" i="2"/>
  <c r="E76" i="2"/>
  <c r="D76" i="2"/>
  <c r="H76" i="2" s="1"/>
  <c r="H75" i="2"/>
  <c r="G75" i="2"/>
  <c r="E74" i="2"/>
  <c r="H74" i="2" s="1"/>
  <c r="D74" i="2"/>
  <c r="H73" i="2"/>
  <c r="G73" i="2"/>
  <c r="E72" i="2"/>
  <c r="D72" i="2"/>
  <c r="H71" i="2"/>
  <c r="G71" i="2"/>
  <c r="E70" i="2"/>
  <c r="D70" i="2"/>
  <c r="H70" i="2" s="1"/>
  <c r="H69" i="2"/>
  <c r="G69" i="2"/>
  <c r="E68" i="2"/>
  <c r="D68" i="2"/>
  <c r="H67" i="2"/>
  <c r="G67" i="2"/>
  <c r="E66" i="2"/>
  <c r="H66" i="2" s="1"/>
  <c r="D66" i="2"/>
  <c r="H65" i="2"/>
  <c r="G65" i="2"/>
  <c r="E64" i="2"/>
  <c r="D64" i="2"/>
  <c r="E62" i="2"/>
  <c r="D62" i="2"/>
  <c r="D57" i="2" s="1"/>
  <c r="H61" i="2"/>
  <c r="G61" i="2"/>
  <c r="E60" i="2"/>
  <c r="D60" i="2"/>
  <c r="H59" i="2"/>
  <c r="G59" i="2"/>
  <c r="H58" i="2"/>
  <c r="E58" i="2"/>
  <c r="G58" i="2" s="1"/>
  <c r="D58" i="2"/>
  <c r="H56" i="2"/>
  <c r="G56" i="2"/>
  <c r="H55" i="2"/>
  <c r="G55" i="2"/>
  <c r="H54" i="2"/>
  <c r="F53" i="2"/>
  <c r="E53" i="2"/>
  <c r="H53" i="2" s="1"/>
  <c r="D53" i="2"/>
  <c r="H52" i="2"/>
  <c r="G52" i="2"/>
  <c r="H51" i="2"/>
  <c r="H50" i="2"/>
  <c r="G50" i="2"/>
  <c r="H49" i="2"/>
  <c r="H48" i="2"/>
  <c r="G48" i="2"/>
  <c r="F47" i="2"/>
  <c r="F46" i="2" s="1"/>
  <c r="E47" i="2"/>
  <c r="G47" i="2" s="1"/>
  <c r="D47" i="2"/>
  <c r="D46" i="2" s="1"/>
  <c r="H45" i="2"/>
  <c r="G45" i="2"/>
  <c r="F44" i="2"/>
  <c r="F34" i="2" s="1"/>
  <c r="E44" i="2"/>
  <c r="G44" i="2" s="1"/>
  <c r="D44" i="2"/>
  <c r="H44" i="2" s="1"/>
  <c r="H43" i="2"/>
  <c r="G43" i="2"/>
  <c r="H42" i="2"/>
  <c r="G42" i="2"/>
  <c r="F41" i="2"/>
  <c r="E41" i="2"/>
  <c r="G41" i="2" s="1"/>
  <c r="D41" i="2"/>
  <c r="H41" i="2" s="1"/>
  <c r="H40" i="2"/>
  <c r="G40" i="2"/>
  <c r="F39" i="2"/>
  <c r="E39" i="2"/>
  <c r="G39" i="2" s="1"/>
  <c r="D39" i="2"/>
  <c r="H39" i="2" s="1"/>
  <c r="H38" i="2"/>
  <c r="G38" i="2"/>
  <c r="F37" i="2"/>
  <c r="F36" i="2" s="1"/>
  <c r="E37" i="2"/>
  <c r="G37" i="2" s="1"/>
  <c r="D37" i="2"/>
  <c r="D36" i="2" s="1"/>
  <c r="D34" i="2" s="1"/>
  <c r="H33" i="2"/>
  <c r="H32" i="2"/>
  <c r="G32" i="2"/>
  <c r="H31" i="2"/>
  <c r="G31" i="2"/>
  <c r="H30" i="2"/>
  <c r="G30" i="2"/>
  <c r="H29" i="2"/>
  <c r="G29" i="2"/>
  <c r="F28" i="2"/>
  <c r="E28" i="2"/>
  <c r="G28" i="2" s="1"/>
  <c r="D28" i="2"/>
  <c r="H27" i="2"/>
  <c r="G27" i="2"/>
  <c r="H26" i="2"/>
  <c r="G26" i="2"/>
  <c r="F25" i="2"/>
  <c r="E25" i="2"/>
  <c r="H25" i="2" s="1"/>
  <c r="D25" i="2"/>
  <c r="D24" i="2"/>
  <c r="H23" i="2"/>
  <c r="H22" i="2"/>
  <c r="G22" i="2"/>
  <c r="H21" i="2"/>
  <c r="G21" i="2"/>
  <c r="H19" i="2"/>
  <c r="G19" i="2"/>
  <c r="H18" i="2"/>
  <c r="G18" i="2"/>
  <c r="H17" i="2"/>
  <c r="G17" i="2"/>
  <c r="H16" i="2"/>
  <c r="G16" i="2"/>
  <c r="F15" i="2"/>
  <c r="F14" i="2" s="1"/>
  <c r="E15" i="2"/>
  <c r="E14" i="2" s="1"/>
  <c r="G14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D8" i="2" s="1"/>
  <c r="D133" i="2" s="1"/>
  <c r="H136" i="5" l="1"/>
  <c r="G136" i="5"/>
  <c r="H8" i="4"/>
  <c r="E133" i="4"/>
  <c r="G133" i="4" s="1"/>
  <c r="G34" i="3"/>
  <c r="H34" i="3"/>
  <c r="G83" i="3"/>
  <c r="E82" i="3"/>
  <c r="H83" i="3"/>
  <c r="G8" i="3"/>
  <c r="H8" i="3"/>
  <c r="F83" i="2"/>
  <c r="F82" i="2" s="1"/>
  <c r="F24" i="2"/>
  <c r="F8" i="2"/>
  <c r="C83" i="2"/>
  <c r="C82" i="2" s="1"/>
  <c r="C8" i="2"/>
  <c r="C133" i="2" s="1"/>
  <c r="E101" i="2"/>
  <c r="G101" i="2" s="1"/>
  <c r="G74" i="2"/>
  <c r="E57" i="2"/>
  <c r="G57" i="2" s="1"/>
  <c r="G53" i="2"/>
  <c r="H28" i="2"/>
  <c r="H14" i="2"/>
  <c r="G15" i="2"/>
  <c r="H15" i="2"/>
  <c r="H10" i="2"/>
  <c r="H37" i="2"/>
  <c r="H47" i="2"/>
  <c r="H60" i="2"/>
  <c r="G66" i="2"/>
  <c r="E83" i="2"/>
  <c r="G102" i="2"/>
  <c r="E24" i="2"/>
  <c r="G25" i="2"/>
  <c r="G87" i="2"/>
  <c r="E9" i="2"/>
  <c r="E36" i="2"/>
  <c r="E46" i="2"/>
  <c r="E79" i="1"/>
  <c r="F79" i="1"/>
  <c r="D79" i="1"/>
  <c r="H133" i="4" l="1"/>
  <c r="G82" i="3"/>
  <c r="E133" i="3"/>
  <c r="H82" i="3"/>
  <c r="F133" i="2"/>
  <c r="H101" i="2"/>
  <c r="H57" i="2"/>
  <c r="G83" i="2"/>
  <c r="E82" i="2"/>
  <c r="H83" i="2"/>
  <c r="H46" i="2"/>
  <c r="G46" i="2"/>
  <c r="H36" i="2"/>
  <c r="G36" i="2"/>
  <c r="E34" i="2"/>
  <c r="H24" i="2"/>
  <c r="G24" i="2"/>
  <c r="H9" i="2"/>
  <c r="G9" i="2"/>
  <c r="E8" i="2"/>
  <c r="E101" i="1"/>
  <c r="F101" i="1"/>
  <c r="D101" i="1"/>
  <c r="H133" i="3" l="1"/>
  <c r="G133" i="3"/>
  <c r="H82" i="2"/>
  <c r="G82" i="2"/>
  <c r="E133" i="2"/>
  <c r="G8" i="2"/>
  <c r="H8" i="2"/>
  <c r="G34" i="2"/>
  <c r="H34" i="2"/>
  <c r="F44" i="1"/>
  <c r="E91" i="1"/>
  <c r="E87" i="1" s="1"/>
  <c r="E76" i="1"/>
  <c r="F76" i="1"/>
  <c r="D76" i="1"/>
  <c r="H133" i="2" l="1"/>
  <c r="G133" i="2"/>
  <c r="D91" i="1"/>
  <c r="D87" i="1" s="1"/>
  <c r="F91" i="1"/>
  <c r="F87" i="1" s="1"/>
  <c r="H43" i="1" l="1"/>
  <c r="G43" i="1"/>
  <c r="E74" i="1"/>
  <c r="D74" i="1"/>
  <c r="E72" i="1"/>
  <c r="D72" i="1"/>
  <c r="E70" i="1"/>
  <c r="D70" i="1"/>
  <c r="E68" i="1"/>
  <c r="D68" i="1"/>
  <c r="E66" i="1"/>
  <c r="D66" i="1"/>
  <c r="E64" i="1"/>
  <c r="D64" i="1"/>
  <c r="E62" i="1"/>
  <c r="D62" i="1"/>
  <c r="E60" i="1"/>
  <c r="D60" i="1"/>
  <c r="E58" i="1"/>
  <c r="D58" i="1"/>
  <c r="G58" i="1" l="1"/>
  <c r="H58" i="1"/>
  <c r="D47" i="1"/>
  <c r="H12" i="1" l="1"/>
  <c r="G12" i="1"/>
  <c r="H131" i="1"/>
  <c r="H130" i="1"/>
  <c r="F129" i="1"/>
  <c r="E129" i="1"/>
  <c r="H129" i="1" s="1"/>
  <c r="H128" i="1"/>
  <c r="H127" i="1"/>
  <c r="H126" i="1"/>
  <c r="H125" i="1"/>
  <c r="H124" i="1"/>
  <c r="H123" i="1"/>
  <c r="F122" i="1"/>
  <c r="E122" i="1"/>
  <c r="D122" i="1"/>
  <c r="C122" i="1"/>
  <c r="H121" i="1"/>
  <c r="G121" i="1"/>
  <c r="H120" i="1"/>
  <c r="G120" i="1"/>
  <c r="F119" i="1"/>
  <c r="F100" i="1" s="1"/>
  <c r="E119" i="1"/>
  <c r="D119" i="1"/>
  <c r="C119" i="1"/>
  <c r="H115" i="1"/>
  <c r="G115" i="1"/>
  <c r="H118" i="1"/>
  <c r="G118" i="1"/>
  <c r="H117" i="1"/>
  <c r="G117" i="1"/>
  <c r="H116" i="1"/>
  <c r="G116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C101" i="1"/>
  <c r="H99" i="1"/>
  <c r="H98" i="1"/>
  <c r="H97" i="1"/>
  <c r="H96" i="1"/>
  <c r="H95" i="1"/>
  <c r="G95" i="1"/>
  <c r="H94" i="1"/>
  <c r="G94" i="1"/>
  <c r="H93" i="1"/>
  <c r="G93" i="1"/>
  <c r="H92" i="1"/>
  <c r="G92" i="1"/>
  <c r="C91" i="1"/>
  <c r="C87" i="1" s="1"/>
  <c r="H90" i="1"/>
  <c r="G90" i="1"/>
  <c r="H89" i="1"/>
  <c r="G89" i="1"/>
  <c r="H88" i="1"/>
  <c r="H86" i="1"/>
  <c r="H85" i="1"/>
  <c r="G85" i="1"/>
  <c r="F84" i="1"/>
  <c r="E84" i="1"/>
  <c r="D84" i="1"/>
  <c r="C84" i="1"/>
  <c r="H81" i="1"/>
  <c r="G81" i="1"/>
  <c r="H80" i="1"/>
  <c r="C79" i="1"/>
  <c r="H78" i="1"/>
  <c r="G78" i="1"/>
  <c r="E57" i="1"/>
  <c r="D57" i="1"/>
  <c r="C76" i="1"/>
  <c r="H75" i="1"/>
  <c r="G75" i="1"/>
  <c r="H74" i="1"/>
  <c r="G74" i="1"/>
  <c r="H73" i="1"/>
  <c r="G73" i="1"/>
  <c r="H71" i="1"/>
  <c r="G71" i="1"/>
  <c r="H70" i="1"/>
  <c r="H69" i="1"/>
  <c r="G69" i="1"/>
  <c r="H67" i="1"/>
  <c r="G67" i="1"/>
  <c r="H66" i="1"/>
  <c r="G66" i="1"/>
  <c r="C65" i="1"/>
  <c r="C57" i="1" s="1"/>
  <c r="H61" i="1"/>
  <c r="G61" i="1"/>
  <c r="H60" i="1"/>
  <c r="H59" i="1"/>
  <c r="G59" i="1"/>
  <c r="H56" i="1"/>
  <c r="G56" i="1"/>
  <c r="H55" i="1"/>
  <c r="G55" i="1"/>
  <c r="H54" i="1"/>
  <c r="F53" i="1"/>
  <c r="E53" i="1"/>
  <c r="D53" i="1"/>
  <c r="C53" i="1"/>
  <c r="H52" i="1"/>
  <c r="G52" i="1"/>
  <c r="H51" i="1"/>
  <c r="H50" i="1"/>
  <c r="G50" i="1"/>
  <c r="H49" i="1"/>
  <c r="H48" i="1"/>
  <c r="G48" i="1"/>
  <c r="F47" i="1"/>
  <c r="F46" i="1" s="1"/>
  <c r="E47" i="1"/>
  <c r="E46" i="1" s="1"/>
  <c r="D46" i="1"/>
  <c r="C47" i="1"/>
  <c r="C46" i="1" s="1"/>
  <c r="H45" i="1"/>
  <c r="G45" i="1"/>
  <c r="E44" i="1"/>
  <c r="D44" i="1"/>
  <c r="C44" i="1"/>
  <c r="H42" i="1"/>
  <c r="G42" i="1"/>
  <c r="F41" i="1"/>
  <c r="E41" i="1"/>
  <c r="D41" i="1"/>
  <c r="C41" i="1"/>
  <c r="H40" i="1"/>
  <c r="G40" i="1"/>
  <c r="F39" i="1"/>
  <c r="E39" i="1"/>
  <c r="D39" i="1"/>
  <c r="C39" i="1"/>
  <c r="H38" i="1"/>
  <c r="G38" i="1"/>
  <c r="F37" i="1"/>
  <c r="E37" i="1"/>
  <c r="D37" i="1"/>
  <c r="C37" i="1"/>
  <c r="H33" i="1"/>
  <c r="H32" i="1"/>
  <c r="G32" i="1"/>
  <c r="H31" i="1"/>
  <c r="G31" i="1"/>
  <c r="H30" i="1"/>
  <c r="G30" i="1"/>
  <c r="H29" i="1"/>
  <c r="G29" i="1"/>
  <c r="F28" i="1"/>
  <c r="E28" i="1"/>
  <c r="D28" i="1"/>
  <c r="C28" i="1"/>
  <c r="H27" i="1"/>
  <c r="G27" i="1"/>
  <c r="H26" i="1"/>
  <c r="G26" i="1"/>
  <c r="F25" i="1"/>
  <c r="E25" i="1"/>
  <c r="D25" i="1"/>
  <c r="C25" i="1"/>
  <c r="C24" i="1" s="1"/>
  <c r="H23" i="1"/>
  <c r="H22" i="1"/>
  <c r="G22" i="1"/>
  <c r="H21" i="1"/>
  <c r="G21" i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1" i="1"/>
  <c r="G11" i="1"/>
  <c r="F10" i="1"/>
  <c r="F9" i="1" s="1"/>
  <c r="E10" i="1"/>
  <c r="E9" i="1" s="1"/>
  <c r="D10" i="1"/>
  <c r="D9" i="1" s="1"/>
  <c r="C10" i="1"/>
  <c r="C9" i="1" s="1"/>
  <c r="D36" i="1" l="1"/>
  <c r="E24" i="1"/>
  <c r="E36" i="1"/>
  <c r="E34" i="1" s="1"/>
  <c r="F24" i="1"/>
  <c r="F36" i="1"/>
  <c r="C100" i="1"/>
  <c r="C83" i="1" s="1"/>
  <c r="C82" i="1" s="1"/>
  <c r="D24" i="1"/>
  <c r="D100" i="1"/>
  <c r="D83" i="1" s="1"/>
  <c r="H79" i="1"/>
  <c r="H122" i="1"/>
  <c r="H41" i="1"/>
  <c r="H119" i="1"/>
  <c r="C36" i="1"/>
  <c r="C34" i="1" s="1"/>
  <c r="C8" i="1" s="1"/>
  <c r="D34" i="1"/>
  <c r="H91" i="1"/>
  <c r="H46" i="1"/>
  <c r="H9" i="1"/>
  <c r="H39" i="1"/>
  <c r="E100" i="1"/>
  <c r="H84" i="1"/>
  <c r="H15" i="1"/>
  <c r="H28" i="1"/>
  <c r="G47" i="1"/>
  <c r="G37" i="1"/>
  <c r="F34" i="1"/>
  <c r="G44" i="1"/>
  <c r="G9" i="1"/>
  <c r="H37" i="1"/>
  <c r="G39" i="1"/>
  <c r="G91" i="1"/>
  <c r="G41" i="1"/>
  <c r="G53" i="1"/>
  <c r="H65" i="1"/>
  <c r="G76" i="1"/>
  <c r="H87" i="1"/>
  <c r="G14" i="1"/>
  <c r="G10" i="1"/>
  <c r="G15" i="1"/>
  <c r="H14" i="1"/>
  <c r="G25" i="1"/>
  <c r="G28" i="1"/>
  <c r="H44" i="1"/>
  <c r="G46" i="1"/>
  <c r="H47" i="1"/>
  <c r="H53" i="1"/>
  <c r="H76" i="1"/>
  <c r="G79" i="1"/>
  <c r="G119" i="1"/>
  <c r="H25" i="1"/>
  <c r="G65" i="1"/>
  <c r="G101" i="1"/>
  <c r="H10" i="1"/>
  <c r="G84" i="1"/>
  <c r="H101" i="1"/>
  <c r="E83" i="1" l="1"/>
  <c r="E82" i="1" s="1"/>
  <c r="H24" i="1"/>
  <c r="D82" i="1"/>
  <c r="F83" i="1"/>
  <c r="F82" i="1" s="1"/>
  <c r="F8" i="1"/>
  <c r="G24" i="1"/>
  <c r="D8" i="1"/>
  <c r="G100" i="1"/>
  <c r="G36" i="1"/>
  <c r="H36" i="1"/>
  <c r="H100" i="1"/>
  <c r="E8" i="1"/>
  <c r="C132" i="1"/>
  <c r="G87" i="1"/>
  <c r="G57" i="1"/>
  <c r="H57" i="1"/>
  <c r="H34" i="1"/>
  <c r="G34" i="1"/>
  <c r="F132" i="1" l="1"/>
  <c r="D132" i="1"/>
  <c r="G8" i="1"/>
  <c r="H8" i="1"/>
  <c r="G83" i="1"/>
  <c r="H83" i="1"/>
  <c r="E132" i="1"/>
  <c r="H82" i="1"/>
  <c r="G82" i="1"/>
  <c r="H132" i="1" l="1"/>
  <c r="G132" i="1"/>
</calcChain>
</file>

<file path=xl/sharedStrings.xml><?xml version="1.0" encoding="utf-8"?>
<sst xmlns="http://schemas.openxmlformats.org/spreadsheetml/2006/main" count="1887" uniqueCount="271">
  <si>
    <t>первоначальный</t>
  </si>
  <si>
    <t>Откл. от год. плана</t>
  </si>
  <si>
    <t>Наименование доходов</t>
  </si>
  <si>
    <t>план</t>
  </si>
  <si>
    <t>в %</t>
  </si>
  <si>
    <t>в сумме</t>
  </si>
  <si>
    <t>годовой</t>
  </si>
  <si>
    <t>000 1 00 0000 00 0000 000</t>
  </si>
  <si>
    <t>000 1 01 00000 00 0000 000</t>
  </si>
  <si>
    <t>Налоги на прибыль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</si>
  <si>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</si>
  <si>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</si>
  <si>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</si>
  <si>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</si>
  <si>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</si>
  <si>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</si>
  <si>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</si>
  <si>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</si>
  <si>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</si>
  <si>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</si>
  <si>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</si>
  <si>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</si>
  <si>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</si>
  <si>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</si>
  <si>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</si>
  <si>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</si>
  <si>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</si>
  <si>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</si>
  <si>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</si>
  <si>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</si>
  <si>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</si>
  <si>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</si>
  <si>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</si>
  <si>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</si>
  <si>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</si>
  <si>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</si>
  <si>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</si>
  <si>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000 1 08 03010 01 1000 110</t>
  </si>
  <si>
    <t>Государственная пошлина по делам рассм. в судах общей юрисдикции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</si>
  <si>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</si>
  <si>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</si>
  <si>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</si>
  <si>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</si>
  <si>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</si>
  <si>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</si>
  <si>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</si>
  <si>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</si>
  <si>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</si>
  <si>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</si>
  <si>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</si>
  <si>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</si>
  <si>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</si>
  <si>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</si>
  <si>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</si>
  <si>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</si>
  <si>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</si>
  <si>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</si>
  <si>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</si>
  <si>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</si>
  <si>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</si>
  <si>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</si>
  <si>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</si>
  <si>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</si>
  <si>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</si>
  <si>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</si>
  <si>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</si>
  <si>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</si>
  <si>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</si>
  <si>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</si>
  <si>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</si>
  <si>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</si>
  <si>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</si>
  <si>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</si>
  <si>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</si>
  <si>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</si>
  <si>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</si>
  <si>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</si>
  <si>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</si>
  <si>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</si>
  <si>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</si>
  <si>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</si>
  <si>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</si>
  <si>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</si>
  <si>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</si>
  <si>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</si>
  <si>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</si>
  <si>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</si>
  <si>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</si>
  <si>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 xml:space="preserve">Невыясненные поступления,зачисляемые в местные б-ты 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</si>
  <si>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</si>
  <si>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</si>
  <si>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</si>
  <si>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</si>
  <si>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</si>
  <si>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</si>
  <si>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</si>
  <si>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</si>
  <si>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</si>
  <si>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</si>
  <si>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</si>
  <si>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</si>
  <si>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000 2 02 25097 05 0000 150</t>
  </si>
  <si>
    <t>Субс.на создание в общеобраз.орг.,условий для занятия физ.культурой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</si>
  <si>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</si>
  <si>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</si>
  <si>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</si>
  <si>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</si>
  <si>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</si>
  <si>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</si>
  <si>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</si>
  <si>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Субсидия на организацию подвоза обучающихся в муниципальных общеобразовательных организациях</t>
  </si>
  <si>
    <t>000 2 02 29999 05 9000 150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</si>
  <si>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</si>
  <si>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</si>
  <si>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</si>
  <si>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</si>
  <si>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</si>
  <si>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</si>
  <si>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</si>
  <si>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</si>
  <si>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</si>
  <si>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</si>
  <si>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</si>
  <si>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</si>
  <si>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</si>
  <si>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</si>
  <si>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</si>
  <si>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</si>
  <si>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</si>
  <si>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</si>
  <si>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</si>
  <si>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</si>
  <si>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</si>
  <si>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</si>
  <si>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</si>
  <si>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</si>
  <si>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</si>
  <si>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</si>
  <si>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</si>
  <si>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</si>
  <si>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</si>
  <si>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</si>
  <si>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</si>
  <si>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</si>
  <si>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</si>
  <si>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</si>
  <si>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</si>
  <si>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</si>
  <si>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</si>
  <si>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</si>
  <si>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</si>
  <si>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</si>
  <si>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</si>
  <si>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</si>
  <si>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</si>
  <si>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</si>
  <si>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</si>
  <si>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</si>
  <si>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</si>
  <si>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Государственная пошлина по делам, рассматриваемым в судах общей юрисдикции</t>
  </si>
  <si>
    <t>план годовой</t>
  </si>
  <si>
    <t>1 16 01050 01 0000 140</t>
  </si>
  <si>
    <t>1 16 01053 01 0000 140</t>
  </si>
  <si>
    <t>1 16 01063 01 0000 140</t>
  </si>
  <si>
    <t>1 16 01070 01 0000 140</t>
  </si>
  <si>
    <t>1 16 01073 01 0000 140</t>
  </si>
  <si>
    <t>1 16 01080 01 0000 140</t>
  </si>
  <si>
    <t>1 16 01083 01 0000 140</t>
  </si>
  <si>
    <t>1 16 01140 01 0000 140</t>
  </si>
  <si>
    <t>1 16 01143 01 0000 140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</si>
  <si>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</si>
  <si>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</si>
  <si>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</si>
  <si>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</si>
  <si>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</si>
  <si>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</si>
  <si>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</si>
  <si>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</si>
  <si>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</si>
  <si>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</si>
  <si>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</si>
  <si>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</si>
  <si>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</si>
  <si>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</si>
  <si>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</si>
  <si>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</si>
  <si>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</si>
  <si>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</si>
  <si>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</si>
  <si>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</si>
  <si>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</si>
  <si>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</si>
  <si>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</si>
  <si>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</si>
  <si>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</si>
  <si>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</si>
  <si>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000 1 08 06000 01 0000 110</t>
  </si>
  <si>
    <t>000 1 08 07150 01 0000 110</t>
  </si>
  <si>
    <t>Государственная пошлина за выдачу разрешения на установку рекламной конструкции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</si>
  <si>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</si>
  <si>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</si>
  <si>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000 1 12 01041 01 0000 120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</si>
  <si>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</si>
  <si>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</si>
  <si>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</si>
  <si>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>Субсидии для центров образования цифрового и гуманитарного профилей "Точка роста"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</si>
  <si>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</si>
  <si>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</si>
  <si>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факт на 1 февраля 2019</t>
  </si>
  <si>
    <t>факт на 1 февраля 2020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</si>
  <si>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</si>
  <si>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</si>
  <si>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</si>
  <si>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</si>
  <si>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</si>
  <si>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</si>
  <si>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000 1 01 02010 01 0000 110</t>
  </si>
  <si>
    <t>000 1 01 02020 01 0000 110</t>
  </si>
  <si>
    <t>000 1 01 02030 01 0000 110</t>
  </si>
  <si>
    <t>Единый налог на вмененный доход (истекшие до 1 января 2011г)</t>
  </si>
  <si>
    <t>Субсидия на реал.мер. ОЦП "Развитие торговли в Орен. Обл." на 2014-2016 гг. (ГСМ)</t>
  </si>
  <si>
    <t>Исполнитель: Е.М.Горяинова</t>
  </si>
  <si>
    <t xml:space="preserve"> СПРАВКА ОБ ИСПОЛНЕНИИ РАЙОННОГО БЮДЖЕТА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</si>
  <si>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</si>
  <si>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</si>
  <si>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</si>
  <si>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</si>
  <si>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ДОХОДЫ</t>
  </si>
  <si>
    <t xml:space="preserve">1 16 01060 01 0000 140 </t>
  </si>
  <si>
    <t>000 1 17 01050 05 0000 180</t>
  </si>
  <si>
    <t>000 1 17 05050 05 0000 180</t>
  </si>
  <si>
    <t>000 1 11 05020 00 0000 120</t>
  </si>
  <si>
    <t>000 1 11 05025 05 0000 120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</si>
  <si>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</si>
  <si>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(80510)</t>
    </r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</si>
  <si>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sz val="9"/>
        <rFont val="Times New Roman"/>
        <family val="1"/>
        <charset val="204"/>
      </rPr>
      <t>Ф(R0820)</t>
    </r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</si>
  <si>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</si>
  <si>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</si>
  <si>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</si>
  <si>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000 1 08 07100 01 0000 110</t>
  </si>
  <si>
    <t>000 2 02 35120 05 0000 150</t>
  </si>
  <si>
    <t xml:space="preserve"> код бюджетной классификации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</si>
  <si>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</si>
  <si>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</si>
  <si>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</si>
  <si>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</si>
  <si>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</si>
  <si>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</si>
  <si>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</si>
  <si>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</si>
  <si>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</si>
  <si>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</si>
  <si>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 xml:space="preserve"> на 1 мая 2020 года</t>
  </si>
  <si>
    <t>факт на 1 мая 2020</t>
  </si>
  <si>
    <t>факт на 1 мая 2019</t>
  </si>
  <si>
    <t xml:space="preserve"> на 1 июня 2020 года</t>
  </si>
  <si>
    <t>факт на 1 июня 2020</t>
  </si>
  <si>
    <t>факт на 1 июня 2019</t>
  </si>
  <si>
    <t>000 1 13 00000 00 0000 000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</si>
  <si>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</si>
  <si>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</si>
  <si>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</si>
  <si>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</si>
  <si>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</si>
  <si>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000 2 02 25497 05 0000 150</t>
  </si>
  <si>
    <t xml:space="preserve"> на 1 июля 2020 года</t>
  </si>
  <si>
    <t>факт на 1 июля 2020</t>
  </si>
  <si>
    <t>факт на 1 июля 2019</t>
  </si>
  <si>
    <t xml:space="preserve"> на 1 августа 2020 года</t>
  </si>
  <si>
    <t>факт на 1 августа 2020</t>
  </si>
  <si>
    <t>факт на 1 августа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</si>
</sst>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#,##0.00000"/>
    <numFmt numFmtId="166" formatCode="0.0"/>
    <numFmt numFmtId="167" formatCode="0.000"/>
    <numFmt numFmtId="168" formatCode="#,##0.000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7.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3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165" fontId="2" fillId="0" borderId="5" xfId="0" applyNumberFormat="1" applyFont="1" applyFill="1" applyBorder="1"/>
    <xf numFmtId="165" fontId="2" fillId="2" borderId="5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8" xfId="0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49" fontId="1" fillId="2" borderId="10" xfId="1" applyNumberFormat="1" applyFont="1" applyFill="1" applyBorder="1" applyAlignment="1">
      <alignment vertical="center"/>
    </xf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49" fontId="1" fillId="2" borderId="10" xfId="1" applyNumberFormat="1" applyFont="1" applyFill="1" applyBorder="1" applyAlignment="1">
      <alignment vertical="top"/>
    </xf>
    <xf numFmtId="165" fontId="2" fillId="0" borderId="13" xfId="0" applyNumberFormat="1" applyFont="1" applyFill="1" applyBorder="1"/>
    <xf numFmtId="165" fontId="2" fillId="2" borderId="14" xfId="0" applyNumberFormat="1" applyFont="1" applyFill="1" applyBorder="1"/>
    <xf numFmtId="165" fontId="2" fillId="2" borderId="15" xfId="0" applyNumberFormat="1" applyFont="1" applyFill="1" applyBorder="1"/>
    <xf numFmtId="0" fontId="4" fillId="2" borderId="0" xfId="0" applyFont="1" applyFill="1"/>
    <xf numFmtId="165" fontId="1" fillId="2" borderId="16" xfId="0" applyNumberFormat="1" applyFont="1" applyFill="1" applyBorder="1"/>
    <xf numFmtId="165" fontId="1" fillId="2" borderId="17" xfId="0" applyNumberFormat="1" applyFont="1" applyFill="1" applyBorder="1"/>
    <xf numFmtId="0" fontId="1" fillId="2" borderId="18" xfId="0" applyFont="1" applyFill="1" applyBorder="1"/>
    <xf numFmtId="0" fontId="3" fillId="2" borderId="11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wrapText="1"/>
    </xf>
    <xf numFmtId="165" fontId="1" fillId="2" borderId="20" xfId="0" applyNumberFormat="1" applyFont="1" applyFill="1" applyBorder="1"/>
    <xf numFmtId="0" fontId="1" fillId="2" borderId="11" xfId="0" applyFont="1" applyFill="1" applyBorder="1"/>
    <xf numFmtId="165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1" fillId="2" borderId="19" xfId="0" applyFont="1" applyFill="1" applyBorder="1"/>
    <xf numFmtId="0" fontId="3" fillId="2" borderId="11" xfId="0" applyFont="1" applyFill="1" applyBorder="1"/>
    <xf numFmtId="0" fontId="1" fillId="2" borderId="10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0" xfId="0" applyFont="1" applyFill="1"/>
    <xf numFmtId="0" fontId="1" fillId="2" borderId="2" xfId="0" applyFont="1" applyFill="1" applyBorder="1"/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7" xfId="0" applyFont="1" applyFill="1" applyBorder="1"/>
    <xf numFmtId="0" fontId="1" fillId="2" borderId="31" xfId="0" applyFont="1" applyFill="1" applyBorder="1"/>
    <xf numFmtId="165" fontId="1" fillId="0" borderId="20" xfId="0" applyNumberFormat="1" applyFont="1" applyFill="1" applyBorder="1"/>
    <xf numFmtId="165" fontId="1" fillId="0" borderId="8" xfId="0" applyNumberFormat="1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wrapText="1"/>
    </xf>
    <xf numFmtId="165" fontId="4" fillId="2" borderId="30" xfId="0" applyNumberFormat="1" applyFont="1" applyFill="1" applyBorder="1"/>
    <xf numFmtId="0" fontId="1" fillId="2" borderId="3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wrapText="1"/>
    </xf>
    <xf numFmtId="0" fontId="1" fillId="2" borderId="3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wrapText="1"/>
    </xf>
    <xf numFmtId="165" fontId="4" fillId="0" borderId="30" xfId="0" applyNumberFormat="1" applyFont="1" applyFill="1" applyBorder="1"/>
    <xf numFmtId="165" fontId="1" fillId="0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34" xfId="0" applyFont="1" applyFill="1" applyBorder="1"/>
    <xf numFmtId="0" fontId="2" fillId="2" borderId="29" xfId="0" applyFont="1" applyFill="1" applyBorder="1" applyAlignment="1">
      <alignment horizontal="center"/>
    </xf>
    <xf numFmtId="165" fontId="2" fillId="0" borderId="11" xfId="0" applyNumberFormat="1" applyFont="1" applyFill="1" applyBorder="1"/>
    <xf numFmtId="165" fontId="2" fillId="2" borderId="11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2" borderId="13" xfId="0" applyNumberFormat="1" applyFont="1" applyFill="1" applyBorder="1"/>
    <xf numFmtId="165" fontId="2" fillId="2" borderId="40" xfId="0" applyNumberFormat="1" applyFont="1" applyFill="1" applyBorder="1"/>
    <xf numFmtId="0" fontId="3" fillId="2" borderId="1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5" fontId="6" fillId="0" borderId="11" xfId="0" applyNumberFormat="1" applyFont="1" applyFill="1" applyBorder="1"/>
    <xf numFmtId="0" fontId="2" fillId="2" borderId="35" xfId="0" applyFont="1" applyFill="1" applyBorder="1" applyAlignment="1">
      <alignment horizontal="center" wrapText="1"/>
    </xf>
    <xf numFmtId="0" fontId="2" fillId="2" borderId="35" xfId="0" applyFont="1" applyFill="1" applyBorder="1"/>
    <xf numFmtId="0" fontId="2" fillId="2" borderId="39" xfId="0" applyFont="1" applyFill="1" applyBorder="1"/>
    <xf numFmtId="0" fontId="2" fillId="2" borderId="43" xfId="0" applyFont="1" applyFill="1" applyBorder="1" applyAlignment="1">
      <alignment horizontal="center"/>
    </xf>
    <xf numFmtId="165" fontId="2" fillId="0" borderId="21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2" borderId="11" xfId="0" applyNumberFormat="1" applyFont="1" applyFill="1" applyBorder="1"/>
    <xf numFmtId="165" fontId="1" fillId="2" borderId="19" xfId="0" applyNumberFormat="1" applyFont="1" applyFill="1" applyBorder="1" applyAlignment="1">
      <alignment horizontal="right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2" borderId="1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0" borderId="19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165" fontId="1" fillId="0" borderId="21" xfId="0" applyNumberFormat="1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165" fontId="1" fillId="0" borderId="19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9" xfId="0" applyFont="1" applyBorder="1" applyAlignment="1">
      <alignment horizontal="justify" vertical="top" wrapText="1"/>
    </xf>
    <xf numFmtId="165" fontId="1" fillId="2" borderId="11" xfId="0" applyNumberFormat="1" applyFont="1" applyFill="1" applyBorder="1" applyAlignment="1">
      <alignment horizontal="center"/>
    </xf>
    <xf numFmtId="165" fontId="1" fillId="2" borderId="13" xfId="0" applyNumberFormat="1" applyFont="1" applyFill="1" applyBorder="1"/>
    <xf numFmtId="165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1" fillId="2" borderId="42" xfId="0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wrapText="1"/>
    </xf>
    <xf numFmtId="0" fontId="2" fillId="2" borderId="6" xfId="0" applyFont="1" applyFill="1" applyBorder="1"/>
    <xf numFmtId="0" fontId="1" fillId="2" borderId="11" xfId="1" applyFont="1" applyFill="1" applyBorder="1" applyAlignment="1">
      <alignment horizontal="distributed" wrapText="1"/>
    </xf>
    <xf numFmtId="0" fontId="7" fillId="2" borderId="11" xfId="0" applyFont="1" applyFill="1" applyBorder="1" applyAlignment="1">
      <alignment horizontal="distributed" vertical="distributed" wrapText="1"/>
    </xf>
    <xf numFmtId="0" fontId="1" fillId="2" borderId="11" xfId="1" applyFont="1" applyFill="1" applyBorder="1" applyAlignment="1">
      <alignment horizontal="distributed" vertical="distributed" wrapText="1"/>
    </xf>
    <xf numFmtId="0" fontId="1" fillId="2" borderId="9" xfId="0" applyFont="1" applyFill="1" applyBorder="1" applyAlignment="1">
      <alignment wrapText="1"/>
    </xf>
    <xf numFmtId="0" fontId="1" fillId="2" borderId="20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8" xfId="0" applyFont="1" applyFill="1" applyBorder="1" applyAlignment="1">
      <alignment wrapText="1"/>
    </xf>
    <xf numFmtId="165" fontId="1" fillId="0" borderId="19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42" xfId="0" applyFont="1" applyFill="1" applyBorder="1" applyAlignment="1">
      <alignment wrapText="1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6" xfId="0" applyNumberFormat="1" applyFont="1" applyFill="1" applyBorder="1"/>
    <xf numFmtId="165" fontId="2" fillId="2" borderId="26" xfId="0" applyNumberFormat="1" applyFont="1" applyFill="1" applyBorder="1"/>
    <xf numFmtId="0" fontId="1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7" fillId="0" borderId="0" xfId="0" applyFont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165" fontId="2" fillId="2" borderId="23" xfId="0" applyNumberFormat="1" applyFont="1" applyFill="1" applyBorder="1"/>
    <xf numFmtId="165" fontId="2" fillId="2" borderId="25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8" fontId="1" fillId="2" borderId="11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5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3" width="0.85546875" style="5" hidden="1" customWidth="1"/>
    <col min="4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226</v>
      </c>
      <c r="C4" s="3"/>
      <c r="D4" s="3"/>
      <c r="G4" s="9"/>
      <c r="H4" s="9"/>
    </row>
    <row r="5" spans="1:8" s="11" customFormat="1" ht="15.75" customHeight="1" thickBot="1" x14ac:dyDescent="0.25">
      <c r="A5" s="228" t="s">
        <v>241</v>
      </c>
      <c r="B5" s="212" t="s">
        <v>2</v>
      </c>
      <c r="C5" s="10" t="s">
        <v>0</v>
      </c>
      <c r="D5" s="220" t="s">
        <v>160</v>
      </c>
      <c r="E5" s="214" t="s">
        <v>209</v>
      </c>
      <c r="F5" s="217" t="s">
        <v>208</v>
      </c>
      <c r="G5" s="208" t="s">
        <v>1</v>
      </c>
      <c r="H5" s="209"/>
    </row>
    <row r="6" spans="1:8" s="11" customFormat="1" x14ac:dyDescent="0.2">
      <c r="A6" s="229"/>
      <c r="B6" s="227"/>
      <c r="C6" s="12" t="s">
        <v>3</v>
      </c>
      <c r="D6" s="221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12" t="s">
        <v>6</v>
      </c>
      <c r="D7" s="222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 t="e">
        <f>C9+C14+C24+C46+C57+C79+C34+C53</f>
        <v>#REF!</v>
      </c>
      <c r="D8" s="15">
        <f>D9+D14+D24+D46+D57+D79+D34+D53</f>
        <v>86113.142999999996</v>
      </c>
      <c r="E8" s="15">
        <f>E9+E14+E24+E46+E57+E79+E34+E53</f>
        <v>5446.9976800000004</v>
      </c>
      <c r="F8" s="15">
        <f>F9+F14+F24+F46+F57+F79+F34+F53</f>
        <v>4836.1173900000013</v>
      </c>
      <c r="G8" s="16">
        <f t="shared" ref="G8:G19" si="0">E8/D8*100</f>
        <v>6.325396438032695</v>
      </c>
      <c r="H8" s="17">
        <f t="shared" ref="H8:H19" si="1">E8-D8</f>
        <v>-80666.145319999996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47835.6</v>
      </c>
      <c r="D9" s="15">
        <f>D10</f>
        <v>52156.9</v>
      </c>
      <c r="E9" s="15">
        <f>E10</f>
        <v>4473.8463700000002</v>
      </c>
      <c r="F9" s="15">
        <f>F10</f>
        <v>3501.6682799999999</v>
      </c>
      <c r="G9" s="16">
        <f t="shared" si="0"/>
        <v>8.577669244146028</v>
      </c>
      <c r="H9" s="17">
        <f t="shared" si="1"/>
        <v>-47683.053630000002</v>
      </c>
    </row>
    <row r="10" spans="1:8" x14ac:dyDescent="0.2">
      <c r="A10" s="20" t="s">
        <v>10</v>
      </c>
      <c r="B10" s="163" t="s">
        <v>11</v>
      </c>
      <c r="C10" s="21">
        <f>C11+C12+C13</f>
        <v>47835.6</v>
      </c>
      <c r="D10" s="21">
        <f>D11+D12+D13</f>
        <v>52156.9</v>
      </c>
      <c r="E10" s="21">
        <f>E11+E12+E13</f>
        <v>4473.8463700000002</v>
      </c>
      <c r="F10" s="21">
        <f>F11+F12+F13</f>
        <v>3501.6682799999999</v>
      </c>
      <c r="G10" s="22">
        <f t="shared" si="0"/>
        <v>8.577669244146028</v>
      </c>
      <c r="H10" s="22">
        <f t="shared" si="1"/>
        <v>-47683.053630000002</v>
      </c>
    </row>
    <row r="11" spans="1:8" ht="24" x14ac:dyDescent="0.2">
      <c r="A11" s="23" t="s">
        <v>216</v>
      </c>
      <c r="B11" s="154" t="s">
        <v>12</v>
      </c>
      <c r="C11" s="24">
        <v>47664.6</v>
      </c>
      <c r="D11" s="24">
        <v>51687.9</v>
      </c>
      <c r="E11" s="25">
        <v>4468.1345099999999</v>
      </c>
      <c r="F11" s="24">
        <v>3490.3142699999999</v>
      </c>
      <c r="G11" s="22">
        <f t="shared" si="0"/>
        <v>8.6444496874510275</v>
      </c>
      <c r="H11" s="25">
        <f t="shared" si="1"/>
        <v>-47219.765490000005</v>
      </c>
    </row>
    <row r="12" spans="1:8" ht="48" x14ac:dyDescent="0.2">
      <c r="A12" s="23" t="s">
        <v>217</v>
      </c>
      <c r="B12" s="155" t="s">
        <v>13</v>
      </c>
      <c r="C12" s="24">
        <v>50</v>
      </c>
      <c r="D12" s="24">
        <v>234</v>
      </c>
      <c r="E12" s="25">
        <v>0</v>
      </c>
      <c r="F12" s="24">
        <v>11.33314</v>
      </c>
      <c r="G12" s="22">
        <f t="shared" si="0"/>
        <v>0</v>
      </c>
      <c r="H12" s="25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24">
        <v>121</v>
      </c>
      <c r="D13" s="24">
        <v>235</v>
      </c>
      <c r="E13" s="25">
        <v>5.7118599999999997</v>
      </c>
      <c r="F13" s="24">
        <v>2.087E-2</v>
      </c>
      <c r="G13" s="22">
        <f t="shared" si="0"/>
        <v>2.4305787234042553</v>
      </c>
      <c r="H13" s="25">
        <f t="shared" si="1"/>
        <v>-229.28814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C15+C19+C21+C22+C23+C18</f>
        <v>17548.5</v>
      </c>
      <c r="D14" s="15">
        <f>D15+D21+D22+D23+D18+D19</f>
        <v>22340.25</v>
      </c>
      <c r="E14" s="15">
        <f>E15+E21+E22+E23+E19+E20</f>
        <v>616.12724000000003</v>
      </c>
      <c r="F14" s="15">
        <f>F15+F19+F21+F22+F23</f>
        <v>714.30764000000011</v>
      </c>
      <c r="G14" s="28">
        <f t="shared" si="0"/>
        <v>2.7579245532167276</v>
      </c>
      <c r="H14" s="29">
        <f t="shared" si="1"/>
        <v>-21724.122759999998</v>
      </c>
    </row>
    <row r="15" spans="1:8" s="30" customFormat="1" x14ac:dyDescent="0.2">
      <c r="A15" s="20" t="s">
        <v>17</v>
      </c>
      <c r="B15" s="157" t="s">
        <v>18</v>
      </c>
      <c r="C15" s="21">
        <f>C16+C17</f>
        <v>13821</v>
      </c>
      <c r="D15" s="21">
        <f>D16+D17</f>
        <v>19088</v>
      </c>
      <c r="E15" s="21">
        <f>E16+E17+E18</f>
        <v>268.31943999999999</v>
      </c>
      <c r="F15" s="21">
        <f>F16+F17+F18</f>
        <v>401.60593</v>
      </c>
      <c r="G15" s="31">
        <f t="shared" si="0"/>
        <v>1.4056969823973178</v>
      </c>
      <c r="H15" s="32">
        <f t="shared" si="1"/>
        <v>-18819.680560000001</v>
      </c>
    </row>
    <row r="16" spans="1:8" s="30" customFormat="1" x14ac:dyDescent="0.2">
      <c r="A16" s="33" t="s">
        <v>19</v>
      </c>
      <c r="B16" s="34" t="s">
        <v>20</v>
      </c>
      <c r="C16" s="35">
        <v>7308</v>
      </c>
      <c r="D16" s="35">
        <v>13617</v>
      </c>
      <c r="E16" s="25">
        <v>248.96986000000001</v>
      </c>
      <c r="F16" s="24">
        <v>284.96778999999998</v>
      </c>
      <c r="G16" s="25">
        <f t="shared" si="0"/>
        <v>1.8283752662113535</v>
      </c>
      <c r="H16" s="25">
        <f t="shared" si="1"/>
        <v>-13368.030140000001</v>
      </c>
    </row>
    <row r="17" spans="1:8" ht="24" x14ac:dyDescent="0.2">
      <c r="A17" s="36" t="s">
        <v>21</v>
      </c>
      <c r="B17" s="34" t="s">
        <v>22</v>
      </c>
      <c r="C17" s="35">
        <v>6513</v>
      </c>
      <c r="D17" s="35">
        <v>5471</v>
      </c>
      <c r="E17" s="25">
        <v>19.34958</v>
      </c>
      <c r="F17" s="24">
        <v>116.59577</v>
      </c>
      <c r="G17" s="25">
        <f t="shared" si="0"/>
        <v>0.3536753792725279</v>
      </c>
      <c r="H17" s="25">
        <f t="shared" si="1"/>
        <v>-5451.6504199999999</v>
      </c>
    </row>
    <row r="18" spans="1:8" x14ac:dyDescent="0.2">
      <c r="A18" s="33" t="s">
        <v>23</v>
      </c>
      <c r="B18" s="34" t="s">
        <v>24</v>
      </c>
      <c r="C18" s="35"/>
      <c r="D18" s="35"/>
      <c r="E18" s="25"/>
      <c r="F18" s="24">
        <v>4.2369999999999998E-2</v>
      </c>
      <c r="G18" s="25" t="e">
        <f t="shared" si="0"/>
        <v>#DIV/0!</v>
      </c>
      <c r="H18" s="25">
        <f t="shared" si="1"/>
        <v>0</v>
      </c>
    </row>
    <row r="19" spans="1:8" x14ac:dyDescent="0.2">
      <c r="A19" s="131" t="s">
        <v>25</v>
      </c>
      <c r="B19" s="40" t="s">
        <v>26</v>
      </c>
      <c r="C19" s="120">
        <v>1323</v>
      </c>
      <c r="D19" s="120">
        <v>506</v>
      </c>
      <c r="E19" s="114">
        <v>287.62277999999998</v>
      </c>
      <c r="F19" s="120">
        <v>166.85415</v>
      </c>
      <c r="G19" s="114">
        <f t="shared" si="0"/>
        <v>56.842446640316204</v>
      </c>
      <c r="H19" s="114">
        <f t="shared" si="1"/>
        <v>-218.37722000000002</v>
      </c>
    </row>
    <row r="20" spans="1:8" x14ac:dyDescent="0.2">
      <c r="A20" s="37" t="s">
        <v>27</v>
      </c>
      <c r="B20" s="38" t="s">
        <v>219</v>
      </c>
      <c r="C20" s="21"/>
      <c r="D20" s="21"/>
      <c r="E20" s="22"/>
      <c r="F20" s="117"/>
      <c r="G20" s="39"/>
      <c r="H20" s="22"/>
    </row>
    <row r="21" spans="1:8" x14ac:dyDescent="0.2">
      <c r="A21" s="40" t="s">
        <v>28</v>
      </c>
      <c r="B21" s="45" t="s">
        <v>29</v>
      </c>
      <c r="C21" s="24">
        <v>1578.5</v>
      </c>
      <c r="D21" s="24">
        <v>1908.5</v>
      </c>
      <c r="E21" s="25">
        <v>25.283650000000002</v>
      </c>
      <c r="F21" s="24">
        <v>51.821539999999999</v>
      </c>
      <c r="G21" s="25">
        <f>E21/D21*100</f>
        <v>1.3247917212470528</v>
      </c>
      <c r="H21" s="25">
        <f t="shared" ref="H21:H34" si="2">E21-D21</f>
        <v>-1883.2163499999999</v>
      </c>
    </row>
    <row r="22" spans="1:8" x14ac:dyDescent="0.2">
      <c r="A22" s="20" t="s">
        <v>30</v>
      </c>
      <c r="B22" s="43" t="s">
        <v>31</v>
      </c>
      <c r="C22" s="41">
        <v>826</v>
      </c>
      <c r="D22" s="41">
        <v>837.75</v>
      </c>
      <c r="E22" s="42">
        <v>34.90137</v>
      </c>
      <c r="F22" s="41">
        <v>94.026020000000003</v>
      </c>
      <c r="G22" s="25">
        <f>E22/D22*100</f>
        <v>4.1660841539838849</v>
      </c>
      <c r="H22" s="42">
        <f t="shared" si="2"/>
        <v>-802.84862999999996</v>
      </c>
    </row>
    <row r="23" spans="1:8" ht="12.75" thickBot="1" x14ac:dyDescent="0.25">
      <c r="A23" s="43" t="s">
        <v>32</v>
      </c>
      <c r="B23" s="43" t="s">
        <v>33</v>
      </c>
      <c r="C23" s="41"/>
      <c r="D23" s="41"/>
      <c r="E23" s="42"/>
      <c r="F23" s="41"/>
      <c r="G23" s="31"/>
      <c r="H23" s="42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</f>
        <v>1240</v>
      </c>
      <c r="D24" s="15">
        <f>D25+D27+D33+D28</f>
        <v>1797.8</v>
      </c>
      <c r="E24" s="15">
        <f>E25+E27+E33+E28</f>
        <v>178.55351000000002</v>
      </c>
      <c r="F24" s="16">
        <f>F25+F27+F28</f>
        <v>169.78551999999999</v>
      </c>
      <c r="G24" s="16">
        <f t="shared" ref="G24:G32" si="3">E24/D24*100</f>
        <v>9.9317782845700311</v>
      </c>
      <c r="H24" s="16">
        <f t="shared" si="2"/>
        <v>-1619.24649</v>
      </c>
    </row>
    <row r="25" spans="1:8" x14ac:dyDescent="0.2">
      <c r="A25" s="123" t="s">
        <v>36</v>
      </c>
      <c r="B25" s="158" t="s">
        <v>159</v>
      </c>
      <c r="C25" s="124">
        <f>C26</f>
        <v>1240</v>
      </c>
      <c r="D25" s="124">
        <f>D26</f>
        <v>1057.8</v>
      </c>
      <c r="E25" s="124">
        <f>E26</f>
        <v>139.37351000000001</v>
      </c>
      <c r="F25" s="117">
        <f>F26</f>
        <v>79.248019999999997</v>
      </c>
      <c r="G25" s="119">
        <f t="shared" si="3"/>
        <v>13.175790319531103</v>
      </c>
      <c r="H25" s="119">
        <f t="shared" si="2"/>
        <v>-918.42648999999994</v>
      </c>
    </row>
    <row r="26" spans="1:8" x14ac:dyDescent="0.2">
      <c r="A26" s="33" t="s">
        <v>37</v>
      </c>
      <c r="B26" s="44" t="s">
        <v>38</v>
      </c>
      <c r="C26" s="24">
        <v>1240</v>
      </c>
      <c r="D26" s="24">
        <v>1057.8</v>
      </c>
      <c r="E26" s="25">
        <v>139.37351000000001</v>
      </c>
      <c r="F26" s="24">
        <v>79.248019999999997</v>
      </c>
      <c r="G26" s="25">
        <f t="shared" si="3"/>
        <v>13.175790319531103</v>
      </c>
      <c r="H26" s="25">
        <f t="shared" si="2"/>
        <v>-918.42648999999994</v>
      </c>
    </row>
    <row r="27" spans="1:8" x14ac:dyDescent="0.2">
      <c r="A27" s="45" t="s">
        <v>196</v>
      </c>
      <c r="B27" s="40" t="s">
        <v>39</v>
      </c>
      <c r="C27" s="24">
        <v>0</v>
      </c>
      <c r="D27" s="24">
        <v>58</v>
      </c>
      <c r="E27" s="25"/>
      <c r="F27" s="24">
        <v>12</v>
      </c>
      <c r="G27" s="25">
        <f t="shared" si="3"/>
        <v>0</v>
      </c>
      <c r="H27" s="25">
        <f t="shared" si="2"/>
        <v>-58</v>
      </c>
    </row>
    <row r="28" spans="1:8" ht="13.5" customHeight="1" x14ac:dyDescent="0.2">
      <c r="A28" s="46" t="s">
        <v>40</v>
      </c>
      <c r="B28" s="159" t="s">
        <v>41</v>
      </c>
      <c r="C28" s="24">
        <f>C29+C30+C31+C32</f>
        <v>1530</v>
      </c>
      <c r="D28" s="24">
        <f>D29+D30+D31+D32</f>
        <v>662</v>
      </c>
      <c r="E28" s="24">
        <f>E29+E30+E31+E32</f>
        <v>39.18</v>
      </c>
      <c r="F28" s="24">
        <f>F29+F30+F31+F32</f>
        <v>78.537499999999994</v>
      </c>
      <c r="G28" s="25">
        <f t="shared" si="3"/>
        <v>5.9184290030211484</v>
      </c>
      <c r="H28" s="25">
        <f t="shared" si="2"/>
        <v>-622.82000000000005</v>
      </c>
    </row>
    <row r="29" spans="1:8" x14ac:dyDescent="0.2">
      <c r="A29" s="33" t="s">
        <v>42</v>
      </c>
      <c r="B29" s="44" t="s">
        <v>43</v>
      </c>
      <c r="C29" s="24">
        <v>30</v>
      </c>
      <c r="D29" s="24">
        <v>0</v>
      </c>
      <c r="E29" s="25"/>
      <c r="F29" s="24"/>
      <c r="G29" s="25" t="e">
        <f t="shared" si="3"/>
        <v>#DIV/0!</v>
      </c>
      <c r="H29" s="25">
        <f t="shared" si="2"/>
        <v>0</v>
      </c>
    </row>
    <row r="30" spans="1:8" x14ac:dyDescent="0.2">
      <c r="A30" s="33" t="s">
        <v>44</v>
      </c>
      <c r="B30" s="44" t="s">
        <v>45</v>
      </c>
      <c r="C30" s="24">
        <v>1000</v>
      </c>
      <c r="D30" s="24">
        <v>662</v>
      </c>
      <c r="E30" s="25">
        <v>16.074999999999999</v>
      </c>
      <c r="F30" s="24">
        <v>23.987500000000001</v>
      </c>
      <c r="G30" s="25">
        <f t="shared" si="3"/>
        <v>2.4282477341389725</v>
      </c>
      <c r="H30" s="25">
        <f t="shared" si="2"/>
        <v>-645.92499999999995</v>
      </c>
    </row>
    <row r="31" spans="1:8" x14ac:dyDescent="0.2">
      <c r="A31" s="33" t="s">
        <v>239</v>
      </c>
      <c r="B31" s="40" t="s">
        <v>46</v>
      </c>
      <c r="C31" s="24">
        <v>150</v>
      </c>
      <c r="D31" s="24"/>
      <c r="E31" s="25">
        <v>6.1050000000000004</v>
      </c>
      <c r="F31" s="24">
        <v>11.55</v>
      </c>
      <c r="G31" s="25" t="e">
        <f t="shared" si="3"/>
        <v>#DIV/0!</v>
      </c>
      <c r="H31" s="25">
        <f t="shared" si="2"/>
        <v>6.1050000000000004</v>
      </c>
    </row>
    <row r="32" spans="1:8" ht="48" x14ac:dyDescent="0.2">
      <c r="A32" s="36" t="s">
        <v>47</v>
      </c>
      <c r="B32" s="159" t="s">
        <v>48</v>
      </c>
      <c r="C32" s="24">
        <v>350</v>
      </c>
      <c r="D32" s="24"/>
      <c r="E32" s="25">
        <v>17</v>
      </c>
      <c r="F32" s="24">
        <v>43</v>
      </c>
      <c r="G32" s="25" t="e">
        <f t="shared" si="3"/>
        <v>#DIV/0!</v>
      </c>
      <c r="H32" s="25">
        <f t="shared" si="2"/>
        <v>17</v>
      </c>
    </row>
    <row r="33" spans="1:234" ht="12.75" thickBot="1" x14ac:dyDescent="0.25">
      <c r="A33" s="33" t="s">
        <v>197</v>
      </c>
      <c r="B33" s="40" t="s">
        <v>198</v>
      </c>
      <c r="C33" s="24"/>
      <c r="D33" s="24">
        <v>20</v>
      </c>
      <c r="E33" s="25"/>
      <c r="F33" s="24"/>
      <c r="G33" s="25">
        <v>0</v>
      </c>
      <c r="H33" s="25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5219.7000000000007</v>
      </c>
      <c r="D34" s="202">
        <f>D36+D44</f>
        <v>9375.2999999999993</v>
      </c>
      <c r="E34" s="202">
        <f>E36+E44</f>
        <v>46.418239999999997</v>
      </c>
      <c r="F34" s="202">
        <f>F38+F39+F41+F44</f>
        <v>301.13845000000003</v>
      </c>
      <c r="G34" s="204">
        <f>E34/D34*100</f>
        <v>0.49511204974774142</v>
      </c>
      <c r="H34" s="206">
        <f t="shared" si="2"/>
        <v>-9328.8817599999984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21">
        <f>C37+C39+C41</f>
        <v>5016.6000000000004</v>
      </c>
      <c r="D36" s="21">
        <f>D37+D39+D41+D43</f>
        <v>9135.2999999999993</v>
      </c>
      <c r="E36" s="125">
        <f>E37+E39+E41+E43</f>
        <v>35.808389999999996</v>
      </c>
      <c r="F36" s="125">
        <f t="shared" ref="F36" si="4">F37+F39+F41+F43</f>
        <v>277.01103000000001</v>
      </c>
      <c r="G36" s="25">
        <f t="shared" ref="G36:G48" si="5">E36/D36*100</f>
        <v>0.3919782601556599</v>
      </c>
      <c r="H36" s="22">
        <f t="shared" ref="H36:H61" si="6">E36-D36</f>
        <v>-9099.4916099999991</v>
      </c>
    </row>
    <row r="37" spans="1:234" ht="24" x14ac:dyDescent="0.2">
      <c r="A37" s="48" t="s">
        <v>53</v>
      </c>
      <c r="B37" s="161" t="s">
        <v>54</v>
      </c>
      <c r="C37" s="24">
        <f>C38</f>
        <v>4305.6000000000004</v>
      </c>
      <c r="D37" s="24">
        <f>D38</f>
        <v>8214.2999999999993</v>
      </c>
      <c r="E37" s="25">
        <f>E38</f>
        <v>23.661079999999998</v>
      </c>
      <c r="F37" s="24">
        <f>F38</f>
        <v>273.36002999999999</v>
      </c>
      <c r="G37" s="25">
        <f t="shared" si="5"/>
        <v>0.28804742948273132</v>
      </c>
      <c r="H37" s="25">
        <f t="shared" si="6"/>
        <v>-8190.6389199999994</v>
      </c>
    </row>
    <row r="38" spans="1:234" ht="24" customHeight="1" x14ac:dyDescent="0.2">
      <c r="A38" s="122" t="s">
        <v>55</v>
      </c>
      <c r="B38" s="132" t="s">
        <v>54</v>
      </c>
      <c r="C38" s="116">
        <v>4305.6000000000004</v>
      </c>
      <c r="D38" s="116">
        <v>8214.2999999999993</v>
      </c>
      <c r="E38" s="118">
        <v>23.661079999999998</v>
      </c>
      <c r="F38" s="121">
        <v>273.36002999999999</v>
      </c>
      <c r="G38" s="118">
        <f t="shared" si="5"/>
        <v>0.28804742948273132</v>
      </c>
      <c r="H38" s="115">
        <f t="shared" si="6"/>
        <v>-8190.6389199999994</v>
      </c>
    </row>
    <row r="39" spans="1:234" ht="24" x14ac:dyDescent="0.2">
      <c r="A39" s="49" t="s">
        <v>231</v>
      </c>
      <c r="B39" s="159" t="s">
        <v>56</v>
      </c>
      <c r="C39" s="24">
        <f>C40</f>
        <v>553</v>
      </c>
      <c r="D39" s="24">
        <f>D40</f>
        <v>581.79999999999995</v>
      </c>
      <c r="E39" s="25">
        <f>E40</f>
        <v>0</v>
      </c>
      <c r="F39" s="24">
        <f>F40</f>
        <v>0</v>
      </c>
      <c r="G39" s="25">
        <f t="shared" si="5"/>
        <v>0</v>
      </c>
      <c r="H39" s="25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24">
        <v>553</v>
      </c>
      <c r="D40" s="24">
        <v>581.79999999999995</v>
      </c>
      <c r="E40" s="25"/>
      <c r="F40" s="24"/>
      <c r="G40" s="25">
        <f t="shared" si="5"/>
        <v>0</v>
      </c>
      <c r="H40" s="25">
        <f t="shared" si="6"/>
        <v>-581.79999999999995</v>
      </c>
    </row>
    <row r="41" spans="1:234" ht="38.25" customHeight="1" x14ac:dyDescent="0.2">
      <c r="A41" s="122" t="s">
        <v>57</v>
      </c>
      <c r="B41" s="159" t="s">
        <v>58</v>
      </c>
      <c r="C41" s="116">
        <f>C42</f>
        <v>158</v>
      </c>
      <c r="D41" s="116">
        <f>D42</f>
        <v>136.1</v>
      </c>
      <c r="E41" s="114">
        <f>E42</f>
        <v>12.147309999999999</v>
      </c>
      <c r="F41" s="120">
        <f>F42</f>
        <v>3.6509999999999998</v>
      </c>
      <c r="G41" s="114">
        <f t="shared" si="5"/>
        <v>8.9252828802351214</v>
      </c>
      <c r="H41" s="115">
        <f t="shared" si="6"/>
        <v>-123.95268999999999</v>
      </c>
    </row>
    <row r="42" spans="1:234" s="51" customFormat="1" ht="40.5" customHeight="1" x14ac:dyDescent="0.2">
      <c r="A42" s="65" t="s">
        <v>59</v>
      </c>
      <c r="B42" s="159" t="s">
        <v>60</v>
      </c>
      <c r="C42" s="116">
        <v>158</v>
      </c>
      <c r="D42" s="127">
        <v>136.1</v>
      </c>
      <c r="E42" s="128">
        <v>12.147309999999999</v>
      </c>
      <c r="F42" s="70">
        <v>3.6509999999999998</v>
      </c>
      <c r="G42" s="128">
        <f t="shared" si="5"/>
        <v>8.9252828802351214</v>
      </c>
      <c r="H42" s="128">
        <f t="shared" si="6"/>
        <v>-123.95268999999999</v>
      </c>
    </row>
    <row r="43" spans="1:234" s="51" customFormat="1" ht="64.5" customHeight="1" thickBot="1" x14ac:dyDescent="0.25">
      <c r="A43" s="122" t="s">
        <v>199</v>
      </c>
      <c r="B43" s="141" t="s">
        <v>200</v>
      </c>
      <c r="C43" s="145"/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203.1</v>
      </c>
      <c r="D44" s="53">
        <f>D45</f>
        <v>240</v>
      </c>
      <c r="E44" s="54">
        <f>E45</f>
        <v>10.60985</v>
      </c>
      <c r="F44" s="53">
        <f>F45</f>
        <v>24.127420000000001</v>
      </c>
      <c r="G44" s="28">
        <f t="shared" si="5"/>
        <v>4.4207708333333331</v>
      </c>
      <c r="H44" s="29">
        <f t="shared" si="6"/>
        <v>-229.39015000000001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203.1</v>
      </c>
      <c r="D45" s="57">
        <v>240</v>
      </c>
      <c r="E45" s="39">
        <v>10.60985</v>
      </c>
      <c r="F45" s="58">
        <v>24.127420000000001</v>
      </c>
      <c r="G45" s="39">
        <f t="shared" si="5"/>
        <v>4.4207708333333331</v>
      </c>
      <c r="H45" s="32">
        <f t="shared" si="6"/>
        <v>-229.39015000000001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 t="e">
        <f>C47</f>
        <v>#REF!</v>
      </c>
      <c r="D46" s="15">
        <f>D47</f>
        <v>115.893</v>
      </c>
      <c r="E46" s="15">
        <f>E47</f>
        <v>0</v>
      </c>
      <c r="F46" s="15">
        <f>F47</f>
        <v>4.1070099999999998</v>
      </c>
      <c r="G46" s="28">
        <f t="shared" si="5"/>
        <v>0</v>
      </c>
      <c r="H46" s="29">
        <f t="shared" si="6"/>
        <v>-115.893</v>
      </c>
    </row>
    <row r="47" spans="1:234" s="51" customFormat="1" x14ac:dyDescent="0.2">
      <c r="A47" s="20" t="s">
        <v>66</v>
      </c>
      <c r="B47" s="59" t="s">
        <v>67</v>
      </c>
      <c r="C47" s="21" t="e">
        <f>C50+C48+C49+C51+C52+#REF!</f>
        <v>#REF!</v>
      </c>
      <c r="D47" s="21">
        <f>D50+D48+D49+D51+D52</f>
        <v>115.893</v>
      </c>
      <c r="E47" s="22">
        <f>E48+E49+E50+E51+E52</f>
        <v>0</v>
      </c>
      <c r="F47" s="22">
        <f>F48+F49+F50+F51+F52</f>
        <v>4.1070099999999998</v>
      </c>
      <c r="G47" s="22">
        <f t="shared" si="5"/>
        <v>0</v>
      </c>
      <c r="H47" s="22">
        <f t="shared" si="6"/>
        <v>-115.893</v>
      </c>
    </row>
    <row r="48" spans="1:234" s="51" customFormat="1" x14ac:dyDescent="0.2">
      <c r="A48" s="33" t="s">
        <v>66</v>
      </c>
      <c r="B48" s="60" t="s">
        <v>68</v>
      </c>
      <c r="C48" s="24">
        <v>80.34</v>
      </c>
      <c r="D48" s="24">
        <v>8.6370000000000005</v>
      </c>
      <c r="E48" s="25"/>
      <c r="F48" s="24">
        <v>0.76212000000000002</v>
      </c>
      <c r="G48" s="22">
        <f t="shared" si="5"/>
        <v>0</v>
      </c>
      <c r="H48" s="25">
        <f t="shared" si="6"/>
        <v>-8.6370000000000005</v>
      </c>
    </row>
    <row r="49" spans="1:8" s="51" customFormat="1" x14ac:dyDescent="0.2">
      <c r="A49" s="33" t="s">
        <v>69</v>
      </c>
      <c r="B49" s="60" t="s">
        <v>70</v>
      </c>
      <c r="C49" s="24"/>
      <c r="D49" s="24"/>
      <c r="E49" s="25"/>
      <c r="F49" s="24"/>
      <c r="G49" s="22"/>
      <c r="H49" s="25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24">
        <v>104.136</v>
      </c>
      <c r="D50" s="24">
        <v>107.256</v>
      </c>
      <c r="E50" s="25"/>
      <c r="F50" s="24">
        <v>3.3448899999999999</v>
      </c>
      <c r="G50" s="22">
        <f>E50/D50*100</f>
        <v>0</v>
      </c>
      <c r="H50" s="25">
        <f t="shared" si="6"/>
        <v>-107.256</v>
      </c>
    </row>
    <row r="51" spans="1:8" s="51" customFormat="1" x14ac:dyDescent="0.2">
      <c r="A51" s="33" t="s">
        <v>72</v>
      </c>
      <c r="B51" s="45" t="s">
        <v>73</v>
      </c>
      <c r="C51" s="24"/>
      <c r="D51" s="24"/>
      <c r="E51" s="25"/>
      <c r="F51" s="24"/>
      <c r="G51" s="25">
        <v>0</v>
      </c>
      <c r="H51" s="25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24"/>
      <c r="D52" s="24"/>
      <c r="E52" s="25"/>
      <c r="F52" s="24"/>
      <c r="G52" s="25" t="e">
        <f>E52/D52*100</f>
        <v>#DIV/0!</v>
      </c>
      <c r="H52" s="25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</f>
        <v>239</v>
      </c>
      <c r="D53" s="61">
        <f>D54+D55+D56</f>
        <v>239</v>
      </c>
      <c r="E53" s="61">
        <f>E54+E55+E56</f>
        <v>99.837940000000003</v>
      </c>
      <c r="F53" s="61">
        <f>F54+F55+F56</f>
        <v>4.7368800000000002</v>
      </c>
      <c r="G53" s="54">
        <f>E53/D53*100</f>
        <v>41.773196652719669</v>
      </c>
      <c r="H53" s="29">
        <f t="shared" si="6"/>
        <v>-139.16206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22"/>
      <c r="F54" s="21"/>
      <c r="G54" s="22"/>
      <c r="H54" s="22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41">
        <v>239</v>
      </c>
      <c r="D55" s="41"/>
      <c r="E55" s="42">
        <v>99.837940000000003</v>
      </c>
      <c r="F55" s="41">
        <v>4.7368800000000002</v>
      </c>
      <c r="G55" s="22" t="e">
        <f>E55/D55*100</f>
        <v>#DIV/0!</v>
      </c>
      <c r="H55" s="42">
        <f t="shared" si="6"/>
        <v>99.837940000000003</v>
      </c>
    </row>
    <row r="56" spans="1:8" s="11" customFormat="1" ht="24.75" thickBot="1" x14ac:dyDescent="0.25">
      <c r="A56" s="67" t="s">
        <v>82</v>
      </c>
      <c r="B56" s="68" t="s">
        <v>83</v>
      </c>
      <c r="C56" s="24"/>
      <c r="D56" s="24">
        <v>239</v>
      </c>
      <c r="E56" s="25"/>
      <c r="F56" s="24"/>
      <c r="G56" s="22">
        <f>E56/D56*100</f>
        <v>0</v>
      </c>
      <c r="H56" s="25">
        <f t="shared" si="6"/>
        <v>-239</v>
      </c>
    </row>
    <row r="57" spans="1:8" ht="12.75" thickBot="1" x14ac:dyDescent="0.25">
      <c r="A57" s="78" t="s">
        <v>84</v>
      </c>
      <c r="B57" s="87" t="s">
        <v>85</v>
      </c>
      <c r="C57" s="69">
        <f>C58+C61+C65+C74+C75+C76++C71+C70</f>
        <v>995</v>
      </c>
      <c r="D57" s="69">
        <f>D58+D60+D62+D64+D66+D68+D70+D72+D74+D76</f>
        <v>88</v>
      </c>
      <c r="E57" s="69">
        <f t="shared" ref="E57" si="7">E58+E60+E62+E64+E66+E68+E70+E72+E74+E76</f>
        <v>7.7143800000000002</v>
      </c>
      <c r="F57" s="69">
        <v>19.53772</v>
      </c>
      <c r="G57" s="54">
        <f>E57/D57*100</f>
        <v>8.7663409090909106</v>
      </c>
      <c r="H57" s="29">
        <f t="shared" si="6"/>
        <v>-80.285619999999994</v>
      </c>
    </row>
    <row r="58" spans="1:8" ht="36" x14ac:dyDescent="0.2">
      <c r="A58" s="134" t="s">
        <v>161</v>
      </c>
      <c r="B58" s="137" t="s">
        <v>178</v>
      </c>
      <c r="C58" s="21">
        <v>150</v>
      </c>
      <c r="D58" s="21">
        <f>D59</f>
        <v>4</v>
      </c>
      <c r="E58" s="125">
        <f t="shared" ref="E58" si="8">E59</f>
        <v>0</v>
      </c>
      <c r="F58" s="21"/>
      <c r="G58" s="22">
        <f>E58/D58*100</f>
        <v>0</v>
      </c>
      <c r="H58" s="22">
        <f t="shared" si="6"/>
        <v>-4</v>
      </c>
    </row>
    <row r="59" spans="1:8" s="11" customFormat="1" ht="38.25" customHeight="1" x14ac:dyDescent="0.2">
      <c r="A59" s="135" t="s">
        <v>162</v>
      </c>
      <c r="B59" s="138" t="s">
        <v>179</v>
      </c>
      <c r="C59" s="70"/>
      <c r="D59" s="125">
        <v>4</v>
      </c>
      <c r="E59" s="126"/>
      <c r="F59" s="70"/>
      <c r="G59" s="22">
        <f>E59/D59*100</f>
        <v>0</v>
      </c>
      <c r="H59" s="25">
        <f t="shared" si="6"/>
        <v>-4</v>
      </c>
    </row>
    <row r="60" spans="1:8" ht="36" x14ac:dyDescent="0.2">
      <c r="A60" s="134" t="s">
        <v>228</v>
      </c>
      <c r="B60" s="139" t="s">
        <v>180</v>
      </c>
      <c r="C60" s="24"/>
      <c r="D60" s="125">
        <f>D61</f>
        <v>3</v>
      </c>
      <c r="E60" s="125">
        <f>E61</f>
        <v>0</v>
      </c>
      <c r="F60" s="24"/>
      <c r="G60" s="25"/>
      <c r="H60" s="25">
        <f t="shared" si="6"/>
        <v>-3</v>
      </c>
    </row>
    <row r="61" spans="1:8" ht="50.25" customHeight="1" x14ac:dyDescent="0.2">
      <c r="A61" s="135" t="s">
        <v>163</v>
      </c>
      <c r="B61" s="140" t="s">
        <v>181</v>
      </c>
      <c r="C61" s="210">
        <v>20</v>
      </c>
      <c r="D61" s="125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211"/>
      <c r="D62" s="125">
        <f>D63</f>
        <v>4</v>
      </c>
      <c r="E62" s="125">
        <f>E63</f>
        <v>0</v>
      </c>
      <c r="F62" s="125"/>
      <c r="G62" s="126"/>
      <c r="H62" s="129"/>
    </row>
    <row r="63" spans="1:8" ht="48" x14ac:dyDescent="0.2">
      <c r="A63" s="135" t="s">
        <v>165</v>
      </c>
      <c r="B63" s="140" t="s">
        <v>183</v>
      </c>
      <c r="C63" s="210"/>
      <c r="D63" s="125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211"/>
      <c r="D64" s="125">
        <f>D65</f>
        <v>5</v>
      </c>
      <c r="E64" s="125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24">
        <f>C66+C67+C69</f>
        <v>125</v>
      </c>
      <c r="D65" s="125">
        <v>5</v>
      </c>
      <c r="E65" s="126"/>
      <c r="F65" s="25"/>
      <c r="G65" s="25">
        <f>E65/D65*100</f>
        <v>0</v>
      </c>
      <c r="H65" s="25">
        <f>E65-D65</f>
        <v>-5</v>
      </c>
    </row>
    <row r="66" spans="1:8" ht="36" x14ac:dyDescent="0.2">
      <c r="A66" s="134" t="s">
        <v>168</v>
      </c>
      <c r="B66" s="141" t="s">
        <v>186</v>
      </c>
      <c r="C66" s="24"/>
      <c r="D66" s="125">
        <f>D67</f>
        <v>3</v>
      </c>
      <c r="E66" s="125">
        <f>E67</f>
        <v>0</v>
      </c>
      <c r="F66" s="24"/>
      <c r="G66" s="25">
        <f>E66/D66*100</f>
        <v>0</v>
      </c>
      <c r="H66" s="25">
        <f>E66-D66</f>
        <v>-3</v>
      </c>
    </row>
    <row r="67" spans="1:8" ht="48" x14ac:dyDescent="0.2">
      <c r="A67" s="135" t="s">
        <v>169</v>
      </c>
      <c r="B67" s="140" t="s">
        <v>187</v>
      </c>
      <c r="C67" s="210">
        <v>30</v>
      </c>
      <c r="D67" s="125">
        <v>3</v>
      </c>
      <c r="E67" s="126"/>
      <c r="F67" s="127"/>
      <c r="G67" s="128">
        <f>E67/D67*100</f>
        <v>0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211"/>
      <c r="D68" s="125">
        <f>D69</f>
        <v>2</v>
      </c>
      <c r="E68" s="125">
        <f>E69</f>
        <v>0</v>
      </c>
      <c r="F68" s="125"/>
      <c r="G68" s="126"/>
      <c r="H68" s="128"/>
    </row>
    <row r="69" spans="1:8" ht="60" x14ac:dyDescent="0.2">
      <c r="A69" s="135" t="s">
        <v>171</v>
      </c>
      <c r="B69" s="140" t="s">
        <v>189</v>
      </c>
      <c r="C69" s="24">
        <v>95</v>
      </c>
      <c r="D69" s="125">
        <v>2</v>
      </c>
      <c r="E69" s="126"/>
      <c r="F69" s="24"/>
      <c r="G69" s="25">
        <f>E69/D69*100</f>
        <v>0</v>
      </c>
      <c r="H69" s="25">
        <f>E69-D69</f>
        <v>-2</v>
      </c>
    </row>
    <row r="70" spans="1:8" ht="36" x14ac:dyDescent="0.2">
      <c r="A70" s="134" t="s">
        <v>172</v>
      </c>
      <c r="B70" s="141" t="s">
        <v>190</v>
      </c>
      <c r="C70" s="24"/>
      <c r="D70" s="125">
        <f>D71</f>
        <v>2</v>
      </c>
      <c r="E70" s="125">
        <f>E71</f>
        <v>0</v>
      </c>
      <c r="F70" s="24"/>
      <c r="G70" s="25"/>
      <c r="H70" s="25">
        <f>E70-D70</f>
        <v>-2</v>
      </c>
    </row>
    <row r="71" spans="1:8" ht="50.25" customHeight="1" x14ac:dyDescent="0.2">
      <c r="A71" s="135" t="s">
        <v>173</v>
      </c>
      <c r="B71" s="140" t="s">
        <v>191</v>
      </c>
      <c r="C71" s="210"/>
      <c r="D71" s="125">
        <v>2</v>
      </c>
      <c r="E71" s="126"/>
      <c r="F71" s="127"/>
      <c r="G71" s="128">
        <f>E71/D71*100</f>
        <v>0</v>
      </c>
      <c r="H71" s="71">
        <f>E71-D71</f>
        <v>-2</v>
      </c>
    </row>
    <row r="72" spans="1:8" ht="27" customHeight="1" x14ac:dyDescent="0.2">
      <c r="A72" s="134" t="s">
        <v>174</v>
      </c>
      <c r="B72" s="141" t="s">
        <v>192</v>
      </c>
      <c r="C72" s="211"/>
      <c r="D72" s="125">
        <f>D73</f>
        <v>46</v>
      </c>
      <c r="E72" s="125">
        <f>E73</f>
        <v>0</v>
      </c>
      <c r="F72" s="125"/>
      <c r="G72" s="126"/>
      <c r="H72" s="130"/>
    </row>
    <row r="73" spans="1:8" ht="36.75" customHeight="1" x14ac:dyDescent="0.2">
      <c r="A73" s="135" t="s">
        <v>175</v>
      </c>
      <c r="B73" s="140" t="s">
        <v>193</v>
      </c>
      <c r="C73" s="24"/>
      <c r="D73" s="125">
        <v>46</v>
      </c>
      <c r="E73" s="126"/>
      <c r="F73" s="24"/>
      <c r="G73" s="25">
        <f t="shared" ref="G73:G79" si="9">E73/D73*100</f>
        <v>0</v>
      </c>
      <c r="H73" s="25">
        <f t="shared" ref="H73:H80" si="10">E73-D73</f>
        <v>-46</v>
      </c>
    </row>
    <row r="74" spans="1:8" ht="36" x14ac:dyDescent="0.2">
      <c r="A74" s="134" t="s">
        <v>176</v>
      </c>
      <c r="B74" s="139" t="s">
        <v>194</v>
      </c>
      <c r="C74" s="24">
        <v>30</v>
      </c>
      <c r="D74" s="125">
        <f>D75</f>
        <v>19</v>
      </c>
      <c r="E74" s="125">
        <f>E75</f>
        <v>0</v>
      </c>
      <c r="F74" s="24"/>
      <c r="G74" s="25">
        <f t="shared" si="9"/>
        <v>0</v>
      </c>
      <c r="H74" s="25">
        <f t="shared" si="10"/>
        <v>-19</v>
      </c>
    </row>
    <row r="75" spans="1:8" ht="48" x14ac:dyDescent="0.2">
      <c r="A75" s="136" t="s">
        <v>177</v>
      </c>
      <c r="B75" s="142" t="s">
        <v>195</v>
      </c>
      <c r="C75" s="24">
        <v>70</v>
      </c>
      <c r="D75" s="125">
        <v>19</v>
      </c>
      <c r="E75" s="126"/>
      <c r="F75" s="24"/>
      <c r="G75" s="25">
        <f t="shared" si="9"/>
        <v>0</v>
      </c>
      <c r="H75" s="25">
        <f t="shared" si="10"/>
        <v>-19</v>
      </c>
    </row>
    <row r="76" spans="1:8" ht="36" x14ac:dyDescent="0.2">
      <c r="A76" s="147" t="s">
        <v>210</v>
      </c>
      <c r="B76" s="72" t="s">
        <v>211</v>
      </c>
      <c r="C76" s="24">
        <f>C78</f>
        <v>600</v>
      </c>
      <c r="D76" s="24">
        <f>D77+D78</f>
        <v>0</v>
      </c>
      <c r="E76" s="127">
        <f t="shared" ref="E76:F76" si="11">E77+E78</f>
        <v>7.7143800000000002</v>
      </c>
      <c r="F76" s="127">
        <f t="shared" si="11"/>
        <v>0</v>
      </c>
      <c r="G76" s="25" t="e">
        <f t="shared" si="9"/>
        <v>#DIV/0!</v>
      </c>
      <c r="H76" s="25">
        <f t="shared" si="10"/>
        <v>7.7143800000000002</v>
      </c>
    </row>
    <row r="77" spans="1:8" ht="36" x14ac:dyDescent="0.2">
      <c r="A77" s="148" t="s">
        <v>212</v>
      </c>
      <c r="B77" s="86" t="s">
        <v>214</v>
      </c>
      <c r="C77" s="133"/>
      <c r="D77" s="133"/>
      <c r="E77" s="133">
        <v>5.5018799999999999</v>
      </c>
      <c r="F77" s="133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41">
        <v>600</v>
      </c>
      <c r="D78" s="41"/>
      <c r="E78" s="42">
        <v>2.2124999999999999</v>
      </c>
      <c r="F78" s="41"/>
      <c r="G78" s="25" t="e">
        <f t="shared" si="9"/>
        <v>#DIV/0!</v>
      </c>
      <c r="H78" s="42">
        <f t="shared" si="10"/>
        <v>2.2124999999999999</v>
      </c>
    </row>
    <row r="79" spans="1:8" ht="12.75" thickBot="1" x14ac:dyDescent="0.25">
      <c r="A79" s="73" t="s">
        <v>86</v>
      </c>
      <c r="B79" s="87" t="s">
        <v>87</v>
      </c>
      <c r="C79" s="53" t="e">
        <f>C80+#REF!+C81</f>
        <v>#REF!</v>
      </c>
      <c r="D79" s="53">
        <f>D80+D81</f>
        <v>0</v>
      </c>
      <c r="E79" s="53">
        <f t="shared" ref="E79:F79" si="12">E80+E81</f>
        <v>24.5</v>
      </c>
      <c r="F79" s="53">
        <f t="shared" si="12"/>
        <v>120.83589000000001</v>
      </c>
      <c r="G79" s="54" t="e">
        <f t="shared" si="9"/>
        <v>#DIV/0!</v>
      </c>
      <c r="H79" s="29">
        <f t="shared" si="10"/>
        <v>24.5</v>
      </c>
    </row>
    <row r="80" spans="1:8" x14ac:dyDescent="0.2">
      <c r="A80" s="20" t="s">
        <v>229</v>
      </c>
      <c r="B80" s="59" t="s">
        <v>88</v>
      </c>
      <c r="C80" s="21"/>
      <c r="D80" s="21"/>
      <c r="E80" s="22">
        <v>24.5</v>
      </c>
      <c r="F80" s="21">
        <v>68.006990000000002</v>
      </c>
      <c r="G80" s="22">
        <v>0</v>
      </c>
      <c r="H80" s="22">
        <f t="shared" si="10"/>
        <v>24.5</v>
      </c>
    </row>
    <row r="81" spans="1:8" ht="12.75" thickBot="1" x14ac:dyDescent="0.25">
      <c r="A81" s="33" t="s">
        <v>230</v>
      </c>
      <c r="B81" s="33" t="s">
        <v>87</v>
      </c>
      <c r="C81" s="41"/>
      <c r="D81" s="41"/>
      <c r="E81" s="42"/>
      <c r="F81" s="41">
        <v>52.828899999999997</v>
      </c>
      <c r="G81" s="42" t="e">
        <f>E81/D81*100</f>
        <v>#DIV/0!</v>
      </c>
      <c r="H81" s="42">
        <f t="shared" ref="H81:H96" si="13">E81-D81</f>
        <v>0</v>
      </c>
    </row>
    <row r="82" spans="1:8" ht="12.75" thickBot="1" x14ac:dyDescent="0.25">
      <c r="A82" s="73" t="s">
        <v>89</v>
      </c>
      <c r="B82" s="74" t="s">
        <v>90</v>
      </c>
      <c r="C82" s="75" t="e">
        <f>C83+C131+C129+C128</f>
        <v>#REF!</v>
      </c>
      <c r="D82" s="75">
        <f>D83+D131+D129+D128</f>
        <v>451685.90100000001</v>
      </c>
      <c r="E82" s="76">
        <f>E83+E131+E129+E128</f>
        <v>31476.6266</v>
      </c>
      <c r="F82" s="75">
        <f>F83+F131+F129+F128</f>
        <v>27917.726600000002</v>
      </c>
      <c r="G82" s="76">
        <f>E82/D82*100</f>
        <v>6.9686980555100391</v>
      </c>
      <c r="H82" s="77">
        <f t="shared" si="13"/>
        <v>-420209.27439999999</v>
      </c>
    </row>
    <row r="83" spans="1:8" ht="12.75" thickBot="1" x14ac:dyDescent="0.25">
      <c r="A83" s="78" t="s">
        <v>91</v>
      </c>
      <c r="B83" s="79" t="s">
        <v>92</v>
      </c>
      <c r="C83" s="80" t="e">
        <f>C84+C87+C100+#REF!</f>
        <v>#REF!</v>
      </c>
      <c r="D83" s="80">
        <f>D84+D87+D100+D121</f>
        <v>451685.90100000001</v>
      </c>
      <c r="E83" s="80">
        <f>E84+E87+E100+E121</f>
        <v>31476.6266</v>
      </c>
      <c r="F83" s="80">
        <f>F84+F87+F100+F121</f>
        <v>27917.726600000002</v>
      </c>
      <c r="G83" s="81">
        <f>E83/D83*100</f>
        <v>6.9686980555100391</v>
      </c>
      <c r="H83" s="82">
        <f t="shared" si="13"/>
        <v>-420209.27439999999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141422.6</v>
      </c>
      <c r="D84" s="27">
        <f>D85+D86</f>
        <v>154122</v>
      </c>
      <c r="E84" s="84">
        <f>E85+E86</f>
        <v>16421</v>
      </c>
      <c r="F84" s="27">
        <f>SUM(F85+F86)</f>
        <v>15166</v>
      </c>
      <c r="G84" s="84">
        <f>E84/D84*100</f>
        <v>10.654546398307833</v>
      </c>
      <c r="H84" s="85">
        <f t="shared" si="13"/>
        <v>-137701</v>
      </c>
    </row>
    <row r="85" spans="1:8" x14ac:dyDescent="0.2">
      <c r="A85" s="59" t="s">
        <v>95</v>
      </c>
      <c r="B85" s="59" t="s">
        <v>96</v>
      </c>
      <c r="C85" s="150">
        <v>140004</v>
      </c>
      <c r="D85" s="150">
        <v>154122</v>
      </c>
      <c r="E85" s="126">
        <v>16421</v>
      </c>
      <c r="F85" s="150">
        <v>15166</v>
      </c>
      <c r="G85" s="126">
        <f>E85/D85*100</f>
        <v>10.654546398307833</v>
      </c>
      <c r="H85" s="126">
        <f t="shared" si="13"/>
        <v>-137701</v>
      </c>
    </row>
    <row r="86" spans="1:8" ht="24.75" thickBot="1" x14ac:dyDescent="0.25">
      <c r="A86" s="56" t="s">
        <v>97</v>
      </c>
      <c r="B86" s="164" t="s">
        <v>98</v>
      </c>
      <c r="C86" s="165">
        <v>1418.6</v>
      </c>
      <c r="D86" s="165"/>
      <c r="E86" s="118"/>
      <c r="F86" s="149"/>
      <c r="G86" s="118"/>
      <c r="H86" s="118">
        <f t="shared" si="13"/>
        <v>0</v>
      </c>
    </row>
    <row r="87" spans="1:8" ht="11.25" customHeight="1" thickBot="1" x14ac:dyDescent="0.25">
      <c r="A87" s="73" t="s">
        <v>99</v>
      </c>
      <c r="B87" s="87" t="s">
        <v>100</v>
      </c>
      <c r="C87" s="53" t="e">
        <f>#REF!+#REF!+C91+#REF!+#REF!+C90+C89</f>
        <v>#REF!</v>
      </c>
      <c r="D87" s="53">
        <f>D88+D89+D90+D91</f>
        <v>90668.300000000017</v>
      </c>
      <c r="E87" s="53">
        <f t="shared" ref="E87:F87" si="14">E88+E89+E90+E91</f>
        <v>382.36662000000001</v>
      </c>
      <c r="F87" s="53">
        <f t="shared" si="14"/>
        <v>193.7</v>
      </c>
      <c r="G87" s="54">
        <f>E87/D87*100</f>
        <v>0.42172029253884757</v>
      </c>
      <c r="H87" s="29">
        <f t="shared" si="13"/>
        <v>-90285.933380000017</v>
      </c>
    </row>
    <row r="88" spans="1:8" s="11" customFormat="1" x14ac:dyDescent="0.2">
      <c r="A88" s="33" t="s">
        <v>101</v>
      </c>
      <c r="B88" s="45" t="s">
        <v>102</v>
      </c>
      <c r="C88" s="127"/>
      <c r="D88" s="127">
        <v>441.5</v>
      </c>
      <c r="E88" s="128"/>
      <c r="F88" s="127"/>
      <c r="G88" s="128">
        <v>0</v>
      </c>
      <c r="H88" s="128">
        <f t="shared" si="13"/>
        <v>-441.5</v>
      </c>
    </row>
    <row r="89" spans="1:8" s="11" customFormat="1" x14ac:dyDescent="0.2">
      <c r="A89" s="45" t="s">
        <v>103</v>
      </c>
      <c r="B89" s="45" t="s">
        <v>104</v>
      </c>
      <c r="C89" s="127">
        <v>2508.4</v>
      </c>
      <c r="D89" s="127">
        <v>2943.3</v>
      </c>
      <c r="E89" s="128"/>
      <c r="F89" s="127"/>
      <c r="G89" s="128">
        <f t="shared" ref="G89:G95" si="15">E89/D89*100</f>
        <v>0</v>
      </c>
      <c r="H89" s="128">
        <f t="shared" si="13"/>
        <v>-2943.3</v>
      </c>
    </row>
    <row r="90" spans="1:8" s="11" customFormat="1" ht="12.75" thickBot="1" x14ac:dyDescent="0.25">
      <c r="A90" s="36" t="s">
        <v>105</v>
      </c>
      <c r="B90" s="164" t="s">
        <v>106</v>
      </c>
      <c r="C90" s="149"/>
      <c r="D90" s="149">
        <v>89</v>
      </c>
      <c r="E90" s="118"/>
      <c r="F90" s="149"/>
      <c r="G90" s="118">
        <f t="shared" si="15"/>
        <v>0</v>
      </c>
      <c r="H90" s="128">
        <f t="shared" si="13"/>
        <v>-89</v>
      </c>
    </row>
    <row r="91" spans="1:8" ht="12.75" thickBot="1" x14ac:dyDescent="0.25">
      <c r="A91" s="73" t="s">
        <v>107</v>
      </c>
      <c r="B91" s="88" t="s">
        <v>108</v>
      </c>
      <c r="C91" s="53">
        <f>C92+C93+C94+C96+C95</f>
        <v>8624.1</v>
      </c>
      <c r="D91" s="53">
        <f>D92+D93+D94+D95+D97+D96+D98</f>
        <v>87194.500000000015</v>
      </c>
      <c r="E91" s="53">
        <f>E92+E93+E94+E95+E97+E96+E98</f>
        <v>382.36662000000001</v>
      </c>
      <c r="F91" s="53">
        <f t="shared" ref="F91" si="16">F92+F93+F94+F95+F97+F96+F98</f>
        <v>193.7</v>
      </c>
      <c r="G91" s="54">
        <f t="shared" si="15"/>
        <v>0.43852148931411949</v>
      </c>
      <c r="H91" s="29">
        <f t="shared" si="13"/>
        <v>-86812.133380000014</v>
      </c>
    </row>
    <row r="92" spans="1:8" x14ac:dyDescent="0.2">
      <c r="A92" s="20" t="s">
        <v>107</v>
      </c>
      <c r="B92" s="59" t="s">
        <v>220</v>
      </c>
      <c r="C92" s="150">
        <v>959.3</v>
      </c>
      <c r="D92" s="150">
        <v>990</v>
      </c>
      <c r="E92" s="126"/>
      <c r="F92" s="150"/>
      <c r="G92" s="126">
        <f t="shared" si="15"/>
        <v>0</v>
      </c>
      <c r="H92" s="126">
        <f t="shared" si="13"/>
        <v>-990</v>
      </c>
    </row>
    <row r="93" spans="1:8" ht="13.5" customHeight="1" x14ac:dyDescent="0.2">
      <c r="A93" s="36" t="s">
        <v>107</v>
      </c>
      <c r="B93" s="60" t="s">
        <v>109</v>
      </c>
      <c r="C93" s="127">
        <v>2182.3000000000002</v>
      </c>
      <c r="D93" s="127">
        <v>2097.1</v>
      </c>
      <c r="E93" s="128">
        <v>186.12</v>
      </c>
      <c r="F93" s="127">
        <v>193.7</v>
      </c>
      <c r="G93" s="128">
        <f t="shared" si="15"/>
        <v>8.8751132516332092</v>
      </c>
      <c r="H93" s="128">
        <f t="shared" si="13"/>
        <v>-1910.98</v>
      </c>
    </row>
    <row r="94" spans="1:8" x14ac:dyDescent="0.2">
      <c r="A94" s="33" t="s">
        <v>107</v>
      </c>
      <c r="B94" s="60" t="s">
        <v>205</v>
      </c>
      <c r="C94" s="127">
        <v>1322.5</v>
      </c>
      <c r="D94" s="127">
        <v>4220</v>
      </c>
      <c r="E94" s="128"/>
      <c r="F94" s="127"/>
      <c r="G94" s="128">
        <f t="shared" si="15"/>
        <v>0</v>
      </c>
      <c r="H94" s="128">
        <f t="shared" si="13"/>
        <v>-4220</v>
      </c>
    </row>
    <row r="95" spans="1:8" ht="12.75" customHeight="1" x14ac:dyDescent="0.2">
      <c r="A95" s="89" t="s">
        <v>107</v>
      </c>
      <c r="B95" s="166" t="s">
        <v>110</v>
      </c>
      <c r="C95" s="127">
        <v>4160</v>
      </c>
      <c r="D95" s="127">
        <v>2000</v>
      </c>
      <c r="E95" s="128"/>
      <c r="F95" s="127"/>
      <c r="G95" s="128">
        <f t="shared" si="15"/>
        <v>0</v>
      </c>
      <c r="H95" s="128">
        <f t="shared" si="13"/>
        <v>-2000</v>
      </c>
    </row>
    <row r="96" spans="1:8" x14ac:dyDescent="0.2">
      <c r="A96" s="33" t="s">
        <v>107</v>
      </c>
      <c r="B96" s="60" t="s">
        <v>202</v>
      </c>
      <c r="C96" s="127"/>
      <c r="D96" s="127">
        <v>1894.8</v>
      </c>
      <c r="E96" s="128"/>
      <c r="F96" s="127"/>
      <c r="G96" s="128"/>
      <c r="H96" s="128">
        <f t="shared" si="13"/>
        <v>-1894.8</v>
      </c>
    </row>
    <row r="97" spans="1:8" ht="16.5" customHeight="1" x14ac:dyDescent="0.2">
      <c r="A97" s="36" t="s">
        <v>107</v>
      </c>
      <c r="B97" s="167" t="s">
        <v>203</v>
      </c>
      <c r="C97" s="127"/>
      <c r="D97" s="127">
        <v>72860.600000000006</v>
      </c>
      <c r="E97" s="128"/>
      <c r="F97" s="127"/>
      <c r="G97" s="128">
        <v>0</v>
      </c>
      <c r="H97" s="128">
        <f>E97-C97</f>
        <v>0</v>
      </c>
    </row>
    <row r="98" spans="1:8" ht="24" x14ac:dyDescent="0.2">
      <c r="A98" s="48" t="s">
        <v>111</v>
      </c>
      <c r="B98" s="168" t="s">
        <v>204</v>
      </c>
      <c r="C98" s="127"/>
      <c r="D98" s="127">
        <v>3132</v>
      </c>
      <c r="E98" s="128">
        <v>196.24662000000001</v>
      </c>
      <c r="F98" s="127"/>
      <c r="G98" s="128">
        <v>0</v>
      </c>
      <c r="H98" s="128">
        <f>E98-C98</f>
        <v>196.24662000000001</v>
      </c>
    </row>
    <row r="99" spans="1:8" ht="12.75" thickBot="1" x14ac:dyDescent="0.25">
      <c r="A99" s="33" t="s">
        <v>111</v>
      </c>
      <c r="B99" s="169" t="s">
        <v>112</v>
      </c>
      <c r="C99" s="149"/>
      <c r="D99" s="149"/>
      <c r="E99" s="118"/>
      <c r="F99" s="149"/>
      <c r="G99" s="118">
        <v>0</v>
      </c>
      <c r="H99" s="118">
        <f>E99-C99</f>
        <v>0</v>
      </c>
    </row>
    <row r="100" spans="1:8" ht="12.75" thickBot="1" x14ac:dyDescent="0.25">
      <c r="A100" s="73" t="s">
        <v>113</v>
      </c>
      <c r="B100" s="90" t="s">
        <v>114</v>
      </c>
      <c r="C100" s="75" t="e">
        <f>C101+C112+C114+C116+C117+C118+C119+C113+C115</f>
        <v>#REF!</v>
      </c>
      <c r="D100" s="75">
        <f>D101+D112+D114+D116+D117+D118+D119+D113+D115</f>
        <v>180216.19999999995</v>
      </c>
      <c r="E100" s="76">
        <f>E101+E112+E114+E116+E117+E118+E119+E113+E115</f>
        <v>14335.832969999999</v>
      </c>
      <c r="F100" s="75">
        <f>F101+F112+F114+F116+F117+F118+F119+F113+F115</f>
        <v>11982.9532</v>
      </c>
      <c r="G100" s="76">
        <f t="shared" ref="G100:G107" si="17">E100/D100*100</f>
        <v>7.9547970548707632</v>
      </c>
      <c r="H100" s="77">
        <f t="shared" ref="H100:H107" si="18">E100-D100</f>
        <v>-165880.36702999996</v>
      </c>
    </row>
    <row r="101" spans="1:8" ht="12.75" thickBot="1" x14ac:dyDescent="0.25">
      <c r="A101" s="73" t="s">
        <v>115</v>
      </c>
      <c r="B101" s="91" t="s">
        <v>116</v>
      </c>
      <c r="C101" s="27" t="e">
        <f>C104+C108+#REF!+#REF!+C103+C102+#REF!+C105+#REF!+C109+C106+C107+C110+C111</f>
        <v>#REF!</v>
      </c>
      <c r="D101" s="27">
        <f>D104+D108+D103+D102+D105+D109+D106+D107+D110+D111</f>
        <v>135077.79999999999</v>
      </c>
      <c r="E101" s="27">
        <f t="shared" ref="E101:F101" si="19">E104+E108+E103+E102+E105+E109+E106+E107+E110+E111</f>
        <v>10290.84</v>
      </c>
      <c r="F101" s="27">
        <f t="shared" si="19"/>
        <v>10253.469999999999</v>
      </c>
      <c r="G101" s="84">
        <f t="shared" si="17"/>
        <v>7.6184539576451504</v>
      </c>
      <c r="H101" s="85">
        <f t="shared" si="18"/>
        <v>-124786.95999999999</v>
      </c>
    </row>
    <row r="102" spans="1:8" ht="24" x14ac:dyDescent="0.2">
      <c r="A102" s="47" t="s">
        <v>117</v>
      </c>
      <c r="B102" s="170" t="s">
        <v>118</v>
      </c>
      <c r="C102" s="64">
        <v>1442</v>
      </c>
      <c r="D102" s="64">
        <v>2220.6999999999998</v>
      </c>
      <c r="E102" s="126"/>
      <c r="F102" s="150"/>
      <c r="G102" s="126">
        <f t="shared" si="17"/>
        <v>0</v>
      </c>
      <c r="H102" s="126">
        <f t="shared" si="18"/>
        <v>-2220.6999999999998</v>
      </c>
    </row>
    <row r="103" spans="1:8" ht="24" x14ac:dyDescent="0.2">
      <c r="A103" s="47" t="s">
        <v>117</v>
      </c>
      <c r="B103" s="60" t="s">
        <v>206</v>
      </c>
      <c r="C103" s="35">
        <v>18.2</v>
      </c>
      <c r="D103" s="35">
        <v>19</v>
      </c>
      <c r="E103" s="128"/>
      <c r="F103" s="127"/>
      <c r="G103" s="128">
        <f t="shared" si="17"/>
        <v>0</v>
      </c>
      <c r="H103" s="128">
        <f t="shared" si="18"/>
        <v>-19</v>
      </c>
    </row>
    <row r="104" spans="1:8" x14ac:dyDescent="0.2">
      <c r="A104" s="59" t="s">
        <v>117</v>
      </c>
      <c r="B104" s="45" t="s">
        <v>119</v>
      </c>
      <c r="C104" s="127">
        <v>95816.9</v>
      </c>
      <c r="D104" s="127">
        <v>96521.1</v>
      </c>
      <c r="E104" s="128">
        <v>8035</v>
      </c>
      <c r="F104" s="127">
        <v>7977</v>
      </c>
      <c r="G104" s="128">
        <f t="shared" si="17"/>
        <v>8.3246046719318354</v>
      </c>
      <c r="H104" s="128">
        <f t="shared" si="18"/>
        <v>-88486.1</v>
      </c>
    </row>
    <row r="105" spans="1:8" x14ac:dyDescent="0.2">
      <c r="A105" s="59" t="s">
        <v>117</v>
      </c>
      <c r="B105" s="45" t="s">
        <v>120</v>
      </c>
      <c r="C105" s="127">
        <v>15571.9</v>
      </c>
      <c r="D105" s="127">
        <v>16398</v>
      </c>
      <c r="E105" s="128">
        <v>1365</v>
      </c>
      <c r="F105" s="127">
        <v>1296</v>
      </c>
      <c r="G105" s="128">
        <f t="shared" si="17"/>
        <v>8.3241858763263821</v>
      </c>
      <c r="H105" s="128">
        <f t="shared" si="18"/>
        <v>-15033</v>
      </c>
    </row>
    <row r="106" spans="1:8" x14ac:dyDescent="0.2">
      <c r="A106" s="59" t="s">
        <v>117</v>
      </c>
      <c r="B106" s="45" t="s">
        <v>121</v>
      </c>
      <c r="C106" s="127">
        <v>543.20000000000005</v>
      </c>
      <c r="D106" s="127">
        <v>543.20000000000005</v>
      </c>
      <c r="E106" s="128"/>
      <c r="F106" s="127"/>
      <c r="G106" s="128">
        <f t="shared" si="17"/>
        <v>0</v>
      </c>
      <c r="H106" s="128">
        <f t="shared" si="18"/>
        <v>-543.20000000000005</v>
      </c>
    </row>
    <row r="107" spans="1:8" x14ac:dyDescent="0.2">
      <c r="A107" s="59" t="s">
        <v>117</v>
      </c>
      <c r="B107" s="60" t="s">
        <v>122</v>
      </c>
      <c r="C107" s="127">
        <v>150.5</v>
      </c>
      <c r="D107" s="127">
        <v>150.9</v>
      </c>
      <c r="E107" s="128"/>
      <c r="F107" s="127"/>
      <c r="G107" s="128">
        <f t="shared" si="17"/>
        <v>0</v>
      </c>
      <c r="H107" s="128">
        <f t="shared" si="18"/>
        <v>-150.9</v>
      </c>
    </row>
    <row r="108" spans="1:8" x14ac:dyDescent="0.2">
      <c r="A108" s="59" t="s">
        <v>117</v>
      </c>
      <c r="B108" s="45" t="s">
        <v>207</v>
      </c>
      <c r="C108" s="127"/>
      <c r="D108" s="127">
        <v>305.10000000000002</v>
      </c>
      <c r="E108" s="128">
        <v>25.43</v>
      </c>
      <c r="F108" s="92"/>
      <c r="G108" s="128">
        <v>0</v>
      </c>
      <c r="H108" s="128">
        <f>E108-C108</f>
        <v>25.43</v>
      </c>
    </row>
    <row r="109" spans="1:8" ht="36" x14ac:dyDescent="0.2">
      <c r="A109" s="47" t="s">
        <v>117</v>
      </c>
      <c r="B109" s="60" t="s">
        <v>233</v>
      </c>
      <c r="C109" s="127">
        <v>2601.4</v>
      </c>
      <c r="D109" s="127">
        <v>2640.4</v>
      </c>
      <c r="E109" s="128"/>
      <c r="F109" s="127"/>
      <c r="G109" s="128">
        <f t="shared" ref="G109:G121" si="20">E109/D109*100</f>
        <v>0</v>
      </c>
      <c r="H109" s="128">
        <f t="shared" ref="H109:H121" si="21">E109-D109</f>
        <v>-2640.4</v>
      </c>
    </row>
    <row r="110" spans="1:8" x14ac:dyDescent="0.2">
      <c r="A110" s="59" t="s">
        <v>117</v>
      </c>
      <c r="B110" s="45" t="s">
        <v>123</v>
      </c>
      <c r="C110" s="127">
        <v>12629.4</v>
      </c>
      <c r="D110" s="127">
        <v>10575.3</v>
      </c>
      <c r="E110" s="128">
        <v>865.41</v>
      </c>
      <c r="F110" s="127">
        <v>980.47</v>
      </c>
      <c r="G110" s="128">
        <f t="shared" si="20"/>
        <v>8.1833139485404676</v>
      </c>
      <c r="H110" s="128">
        <f t="shared" si="21"/>
        <v>-9709.89</v>
      </c>
    </row>
    <row r="111" spans="1:8" ht="36.75" thickBot="1" x14ac:dyDescent="0.25">
      <c r="A111" s="151" t="s">
        <v>117</v>
      </c>
      <c r="B111" s="171" t="s">
        <v>234</v>
      </c>
      <c r="C111" s="152">
        <v>3289.3</v>
      </c>
      <c r="D111" s="152">
        <v>5704.1</v>
      </c>
      <c r="E111" s="144"/>
      <c r="F111" s="145"/>
      <c r="G111" s="144">
        <f t="shared" si="20"/>
        <v>0</v>
      </c>
      <c r="H111" s="144">
        <f t="shared" si="21"/>
        <v>-5704.1</v>
      </c>
    </row>
    <row r="112" spans="1:8" ht="15" customHeight="1" x14ac:dyDescent="0.2">
      <c r="A112" s="59" t="s">
        <v>124</v>
      </c>
      <c r="B112" s="170" t="s">
        <v>125</v>
      </c>
      <c r="C112" s="150">
        <v>1453.2</v>
      </c>
      <c r="D112" s="150">
        <v>1765.9</v>
      </c>
      <c r="E112" s="126"/>
      <c r="F112" s="150"/>
      <c r="G112" s="126">
        <f t="shared" si="20"/>
        <v>0</v>
      </c>
      <c r="H112" s="126">
        <f t="shared" si="21"/>
        <v>-1765.9</v>
      </c>
    </row>
    <row r="113" spans="1:8" ht="24" x14ac:dyDescent="0.2">
      <c r="A113" s="48" t="s">
        <v>126</v>
      </c>
      <c r="B113" s="60" t="s">
        <v>235</v>
      </c>
      <c r="C113" s="35">
        <v>1252.8</v>
      </c>
      <c r="D113" s="35">
        <v>1211.3</v>
      </c>
      <c r="E113" s="128"/>
      <c r="F113" s="127"/>
      <c r="G113" s="128">
        <f t="shared" si="20"/>
        <v>0</v>
      </c>
      <c r="H113" s="128">
        <f t="shared" si="21"/>
        <v>-1211.3</v>
      </c>
    </row>
    <row r="114" spans="1:8" x14ac:dyDescent="0.2">
      <c r="A114" s="45" t="s">
        <v>127</v>
      </c>
      <c r="B114" s="45" t="s">
        <v>236</v>
      </c>
      <c r="C114" s="127">
        <v>1528.9</v>
      </c>
      <c r="D114" s="127">
        <v>1567.1</v>
      </c>
      <c r="E114" s="128">
        <v>391.77499999999998</v>
      </c>
      <c r="F114" s="127"/>
      <c r="G114" s="128">
        <f t="shared" si="20"/>
        <v>25</v>
      </c>
      <c r="H114" s="128">
        <f t="shared" si="21"/>
        <v>-1175.3249999999998</v>
      </c>
    </row>
    <row r="115" spans="1:8" ht="24" x14ac:dyDescent="0.2">
      <c r="A115" s="48" t="s">
        <v>240</v>
      </c>
      <c r="B115" s="60" t="s">
        <v>132</v>
      </c>
      <c r="C115" s="35"/>
      <c r="D115" s="35">
        <v>7</v>
      </c>
      <c r="E115" s="128"/>
      <c r="F115" s="127"/>
      <c r="G115" s="128">
        <f>E115/D115*100</f>
        <v>0</v>
      </c>
      <c r="H115" s="128">
        <f>E115-D115</f>
        <v>-7</v>
      </c>
    </row>
    <row r="116" spans="1:8" x14ac:dyDescent="0.2">
      <c r="A116" s="48" t="s">
        <v>128</v>
      </c>
      <c r="B116" s="60" t="s">
        <v>237</v>
      </c>
      <c r="C116" s="35">
        <v>442.2</v>
      </c>
      <c r="D116" s="35">
        <v>245.3</v>
      </c>
      <c r="E116" s="128"/>
      <c r="F116" s="127"/>
      <c r="G116" s="128">
        <f t="shared" si="20"/>
        <v>0</v>
      </c>
      <c r="H116" s="128">
        <f t="shared" si="21"/>
        <v>-245.3</v>
      </c>
    </row>
    <row r="117" spans="1:8" x14ac:dyDescent="0.2">
      <c r="A117" s="45" t="s">
        <v>129</v>
      </c>
      <c r="B117" s="60" t="s">
        <v>238</v>
      </c>
      <c r="C117" s="35">
        <v>814.6</v>
      </c>
      <c r="D117" s="35">
        <v>613.5</v>
      </c>
      <c r="E117" s="128">
        <v>50.157940000000004</v>
      </c>
      <c r="F117" s="127">
        <v>67.882999999999996</v>
      </c>
      <c r="G117" s="128">
        <f t="shared" si="20"/>
        <v>8.1757033414832918</v>
      </c>
      <c r="H117" s="128">
        <f t="shared" si="21"/>
        <v>-563.34205999999995</v>
      </c>
    </row>
    <row r="118" spans="1:8" ht="12.75" thickBot="1" x14ac:dyDescent="0.25">
      <c r="A118" s="45" t="s">
        <v>130</v>
      </c>
      <c r="B118" s="45" t="s">
        <v>131</v>
      </c>
      <c r="C118" s="127">
        <v>1233.8</v>
      </c>
      <c r="D118" s="127">
        <v>1469.3</v>
      </c>
      <c r="E118" s="128">
        <v>92.060029999999998</v>
      </c>
      <c r="F118" s="127">
        <v>79.600200000000001</v>
      </c>
      <c r="G118" s="128">
        <f t="shared" si="20"/>
        <v>6.2655706799156068</v>
      </c>
      <c r="H118" s="128">
        <f t="shared" si="21"/>
        <v>-1377.2399699999999</v>
      </c>
    </row>
    <row r="119" spans="1:8" ht="12.75" thickBot="1" x14ac:dyDescent="0.25">
      <c r="A119" s="73" t="s">
        <v>133</v>
      </c>
      <c r="B119" s="88" t="s">
        <v>134</v>
      </c>
      <c r="C119" s="53">
        <f>C120</f>
        <v>36287</v>
      </c>
      <c r="D119" s="53">
        <f>D120</f>
        <v>38259</v>
      </c>
      <c r="E119" s="54">
        <f>E120</f>
        <v>3511</v>
      </c>
      <c r="F119" s="53">
        <f>F120</f>
        <v>1582</v>
      </c>
      <c r="G119" s="54">
        <f t="shared" si="20"/>
        <v>9.1769256906871579</v>
      </c>
      <c r="H119" s="29">
        <f t="shared" si="21"/>
        <v>-34748</v>
      </c>
    </row>
    <row r="120" spans="1:8" ht="12.75" thickBot="1" x14ac:dyDescent="0.25">
      <c r="A120" s="56" t="s">
        <v>135</v>
      </c>
      <c r="B120" s="20" t="s">
        <v>136</v>
      </c>
      <c r="C120" s="57">
        <v>36287</v>
      </c>
      <c r="D120" s="57">
        <v>38259</v>
      </c>
      <c r="E120" s="39">
        <v>3511</v>
      </c>
      <c r="F120" s="57">
        <v>1582</v>
      </c>
      <c r="G120" s="39">
        <f t="shared" si="20"/>
        <v>9.1769256906871579</v>
      </c>
      <c r="H120" s="39">
        <f t="shared" si="21"/>
        <v>-34748</v>
      </c>
    </row>
    <row r="121" spans="1:8" ht="15.75" customHeight="1" thickBot="1" x14ac:dyDescent="0.25">
      <c r="A121" s="73" t="s">
        <v>137</v>
      </c>
      <c r="B121" s="93" t="s">
        <v>138</v>
      </c>
      <c r="C121" s="75">
        <v>25378.177</v>
      </c>
      <c r="D121" s="75">
        <v>26679.401000000002</v>
      </c>
      <c r="E121" s="76">
        <v>337.42701</v>
      </c>
      <c r="F121" s="75">
        <v>575.07339999999999</v>
      </c>
      <c r="G121" s="76">
        <f t="shared" si="20"/>
        <v>1.2647473232251354</v>
      </c>
      <c r="H121" s="77">
        <f t="shared" si="21"/>
        <v>-26341.973990000002</v>
      </c>
    </row>
    <row r="122" spans="1:8" ht="12.75" hidden="1" thickBot="1" x14ac:dyDescent="0.25">
      <c r="A122" s="73" t="s">
        <v>139</v>
      </c>
      <c r="B122" s="83" t="s">
        <v>140</v>
      </c>
      <c r="C122" s="27">
        <f>C125+C123+C126</f>
        <v>0</v>
      </c>
      <c r="D122" s="27">
        <f>D125+D123+D126</f>
        <v>0</v>
      </c>
      <c r="E122" s="84">
        <f>E125+E123+E126+E124+E127</f>
        <v>0</v>
      </c>
      <c r="F122" s="27">
        <f>F125+F123+F126+F124+F127</f>
        <v>0</v>
      </c>
      <c r="G122" s="84">
        <v>0</v>
      </c>
      <c r="H122" s="85">
        <f t="shared" ref="H122:H131" si="22">E122-C122</f>
        <v>0</v>
      </c>
    </row>
    <row r="123" spans="1:8" ht="24" hidden="1" x14ac:dyDescent="0.2">
      <c r="A123" s="47" t="s">
        <v>141</v>
      </c>
      <c r="B123" s="170" t="s">
        <v>142</v>
      </c>
      <c r="C123" s="64"/>
      <c r="D123" s="64"/>
      <c r="E123" s="126"/>
      <c r="F123" s="150"/>
      <c r="G123" s="126">
        <v>0</v>
      </c>
      <c r="H123" s="126">
        <f t="shared" si="22"/>
        <v>0</v>
      </c>
    </row>
    <row r="124" spans="1:8" ht="24" hidden="1" x14ac:dyDescent="0.2">
      <c r="A124" s="47" t="s">
        <v>141</v>
      </c>
      <c r="B124" s="60" t="s">
        <v>143</v>
      </c>
      <c r="C124" s="35"/>
      <c r="D124" s="35"/>
      <c r="E124" s="128"/>
      <c r="F124" s="127"/>
      <c r="G124" s="128">
        <v>0</v>
      </c>
      <c r="H124" s="128">
        <f t="shared" si="22"/>
        <v>0</v>
      </c>
    </row>
    <row r="125" spans="1:8" hidden="1" x14ac:dyDescent="0.2">
      <c r="A125" s="59" t="s">
        <v>141</v>
      </c>
      <c r="B125" s="45" t="s">
        <v>144</v>
      </c>
      <c r="C125" s="127"/>
      <c r="D125" s="127"/>
      <c r="E125" s="128"/>
      <c r="F125" s="127"/>
      <c r="G125" s="128">
        <v>0</v>
      </c>
      <c r="H125" s="128">
        <f t="shared" si="22"/>
        <v>0</v>
      </c>
    </row>
    <row r="126" spans="1:8" hidden="1" x14ac:dyDescent="0.2">
      <c r="A126" s="59" t="s">
        <v>141</v>
      </c>
      <c r="B126" s="60" t="s">
        <v>145</v>
      </c>
      <c r="C126" s="127"/>
      <c r="D126" s="127"/>
      <c r="E126" s="128"/>
      <c r="F126" s="127"/>
      <c r="G126" s="128">
        <v>0</v>
      </c>
      <c r="H126" s="128">
        <f t="shared" si="22"/>
        <v>0</v>
      </c>
    </row>
    <row r="127" spans="1:8" hidden="1" x14ac:dyDescent="0.2">
      <c r="A127" s="20" t="s">
        <v>141</v>
      </c>
      <c r="B127" s="164" t="s">
        <v>146</v>
      </c>
      <c r="C127" s="149"/>
      <c r="D127" s="149"/>
      <c r="E127" s="118"/>
      <c r="F127" s="149"/>
      <c r="G127" s="118">
        <v>0</v>
      </c>
      <c r="H127" s="118">
        <f t="shared" si="22"/>
        <v>0</v>
      </c>
    </row>
    <row r="128" spans="1:8" hidden="1" x14ac:dyDescent="0.2">
      <c r="A128" s="94" t="s">
        <v>147</v>
      </c>
      <c r="B128" s="90" t="s">
        <v>148</v>
      </c>
      <c r="C128" s="75"/>
      <c r="D128" s="75"/>
      <c r="E128" s="76"/>
      <c r="F128" s="75"/>
      <c r="G128" s="76">
        <v>0</v>
      </c>
      <c r="H128" s="77">
        <f t="shared" si="22"/>
        <v>0</v>
      </c>
    </row>
    <row r="129" spans="1:8" ht="12.75" thickBot="1" x14ac:dyDescent="0.25">
      <c r="A129" s="95" t="s">
        <v>149</v>
      </c>
      <c r="B129" s="91" t="s">
        <v>150</v>
      </c>
      <c r="C129" s="27"/>
      <c r="D129" s="27"/>
      <c r="E129" s="84">
        <f>E130</f>
        <v>0</v>
      </c>
      <c r="F129" s="27">
        <f>F130</f>
        <v>0</v>
      </c>
      <c r="G129" s="84">
        <v>0</v>
      </c>
      <c r="H129" s="85">
        <f t="shared" si="22"/>
        <v>0</v>
      </c>
    </row>
    <row r="130" spans="1:8" ht="12.75" thickBot="1" x14ac:dyDescent="0.25">
      <c r="A130" s="20" t="s">
        <v>151</v>
      </c>
      <c r="B130" s="20" t="s">
        <v>152</v>
      </c>
      <c r="C130" s="57"/>
      <c r="D130" s="57"/>
      <c r="E130" s="39"/>
      <c r="F130" s="57"/>
      <c r="G130" s="39">
        <v>0</v>
      </c>
      <c r="H130" s="39">
        <f t="shared" si="22"/>
        <v>0</v>
      </c>
    </row>
    <row r="131" spans="1:8" ht="12.75" thickBot="1" x14ac:dyDescent="0.25">
      <c r="A131" s="94" t="s">
        <v>153</v>
      </c>
      <c r="B131" s="96" t="s">
        <v>154</v>
      </c>
      <c r="C131" s="97"/>
      <c r="D131" s="97"/>
      <c r="E131" s="98"/>
      <c r="F131" s="97"/>
      <c r="G131" s="98">
        <v>0</v>
      </c>
      <c r="H131" s="99">
        <f t="shared" si="22"/>
        <v>0</v>
      </c>
    </row>
    <row r="132" spans="1:8" ht="12.75" thickBot="1" x14ac:dyDescent="0.25">
      <c r="A132" s="73"/>
      <c r="B132" s="87" t="s">
        <v>223</v>
      </c>
      <c r="C132" s="53" t="e">
        <f>C8+C82</f>
        <v>#REF!</v>
      </c>
      <c r="D132" s="53">
        <f>D8+D82</f>
        <v>537799.04399999999</v>
      </c>
      <c r="E132" s="54">
        <f>E82+E8</f>
        <v>36923.624280000004</v>
      </c>
      <c r="F132" s="53">
        <f>F8+F82</f>
        <v>32753.843990000001</v>
      </c>
      <c r="G132" s="54">
        <f>E132/D132*100</f>
        <v>6.8656916913374069</v>
      </c>
      <c r="H132" s="29">
        <f>E132-D132</f>
        <v>-500875.41972000001</v>
      </c>
    </row>
    <row r="133" spans="1:8" x14ac:dyDescent="0.2">
      <c r="A133" s="1"/>
      <c r="B133" s="9"/>
      <c r="C133" s="100"/>
      <c r="D133" s="100"/>
      <c r="F133" s="101"/>
      <c r="G133" s="102"/>
      <c r="H133" s="103"/>
    </row>
    <row r="134" spans="1:8" x14ac:dyDescent="0.2">
      <c r="A134" s="18" t="s">
        <v>155</v>
      </c>
      <c r="B134" s="18"/>
      <c r="C134" s="104"/>
      <c r="D134" s="104"/>
      <c r="E134" s="105"/>
      <c r="F134" s="106"/>
      <c r="G134" s="18"/>
    </row>
    <row r="135" spans="1:8" x14ac:dyDescent="0.2">
      <c r="A135" s="18" t="s">
        <v>156</v>
      </c>
      <c r="B135" s="19"/>
      <c r="C135" s="107"/>
      <c r="D135" s="107"/>
      <c r="E135" s="105" t="s">
        <v>157</v>
      </c>
      <c r="F135" s="108"/>
      <c r="G135" s="18"/>
    </row>
    <row r="136" spans="1:8" x14ac:dyDescent="0.2">
      <c r="A136" s="18"/>
      <c r="B136" s="19"/>
      <c r="C136" s="107"/>
      <c r="D136" s="107"/>
      <c r="E136" s="105"/>
      <c r="F136" s="108"/>
      <c r="G136" s="18"/>
    </row>
    <row r="137" spans="1:8" x14ac:dyDescent="0.2">
      <c r="A137" s="109" t="s">
        <v>221</v>
      </c>
      <c r="B137" s="18"/>
      <c r="C137" s="110"/>
      <c r="D137" s="110"/>
      <c r="E137" s="111"/>
      <c r="F137" s="112"/>
    </row>
    <row r="138" spans="1:8" x14ac:dyDescent="0.2">
      <c r="A138" s="109" t="s">
        <v>158</v>
      </c>
      <c r="C138" s="110"/>
      <c r="D138" s="110"/>
      <c r="E138" s="111"/>
      <c r="F138" s="113"/>
    </row>
    <row r="139" spans="1:8" x14ac:dyDescent="0.2">
      <c r="A139" s="1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1" s="6" customFormat="1" x14ac:dyDescent="0.2">
      <c r="A145" s="1"/>
    </row>
  </sheetData>
  <mergeCells count="20">
    <mergeCell ref="C67:C68"/>
    <mergeCell ref="C63:C64"/>
    <mergeCell ref="C71:C72"/>
    <mergeCell ref="D5:D7"/>
    <mergeCell ref="A34:A35"/>
    <mergeCell ref="B34:B35"/>
    <mergeCell ref="C34:C35"/>
    <mergeCell ref="D34:D35"/>
    <mergeCell ref="B5:B7"/>
    <mergeCell ref="A5:A7"/>
    <mergeCell ref="F34:F35"/>
    <mergeCell ref="G34:G35"/>
    <mergeCell ref="H34:H35"/>
    <mergeCell ref="G5:H5"/>
    <mergeCell ref="C61:C62"/>
    <mergeCell ref="E34:E35"/>
    <mergeCell ref="G6:G7"/>
    <mergeCell ref="H6:H7"/>
    <mergeCell ref="E5:E7"/>
    <mergeCell ref="F5:F7"/>
  </mergeCells>
  <pageMargins left="0" right="0" top="0.74803149606299213" bottom="0" header="0.31496062992125984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242</v>
      </c>
      <c r="C4" s="3"/>
      <c r="D4" s="3"/>
      <c r="G4" s="9"/>
      <c r="H4" s="9"/>
    </row>
    <row r="5" spans="1:8" s="11" customFormat="1" ht="12.75" thickBot="1" x14ac:dyDescent="0.25">
      <c r="A5" s="228" t="s">
        <v>241</v>
      </c>
      <c r="B5" s="212" t="s">
        <v>2</v>
      </c>
      <c r="C5" s="217" t="s">
        <v>245</v>
      </c>
      <c r="D5" s="217" t="s">
        <v>246</v>
      </c>
      <c r="E5" s="214" t="s">
        <v>243</v>
      </c>
      <c r="F5" s="217" t="s">
        <v>244</v>
      </c>
      <c r="G5" s="208" t="s">
        <v>1</v>
      </c>
      <c r="H5" s="209"/>
    </row>
    <row r="6" spans="1:8" s="11" customFormat="1" x14ac:dyDescent="0.2">
      <c r="A6" s="229"/>
      <c r="B6" s="227"/>
      <c r="C6" s="218"/>
      <c r="D6" s="218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219"/>
      <c r="D7" s="219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86113.142999999996</v>
      </c>
      <c r="E8" s="15">
        <f>E9+E14+E24+E46+E57+E79+E34+E53</f>
        <v>10329.34928</v>
      </c>
      <c r="F8" s="15">
        <f>F9+F14+F24+F46+F57+F79+F34+F53</f>
        <v>11735.898970000002</v>
      </c>
      <c r="G8" s="16">
        <f t="shared" ref="G8:G19" si="0">E8/D8*100</f>
        <v>11.995090319720418</v>
      </c>
      <c r="H8" s="17">
        <f t="shared" ref="H8:H19" si="1">E8-D8</f>
        <v>-75783.793720000001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8482.9540900000011</v>
      </c>
      <c r="F9" s="15">
        <f>F10</f>
        <v>8596.1921199999997</v>
      </c>
      <c r="G9" s="16">
        <f t="shared" si="0"/>
        <v>16.264298855951946</v>
      </c>
      <c r="H9" s="17">
        <f t="shared" si="1"/>
        <v>-43673.945910000002</v>
      </c>
    </row>
    <row r="10" spans="1:8" x14ac:dyDescent="0.2">
      <c r="A10" s="20" t="s">
        <v>10</v>
      </c>
      <c r="B10" s="163" t="s">
        <v>11</v>
      </c>
      <c r="C10" s="173">
        <f>C11+C12+C13</f>
        <v>52156.9</v>
      </c>
      <c r="D10" s="173">
        <f>D11+D12+D13</f>
        <v>52156.9</v>
      </c>
      <c r="E10" s="173">
        <f>E11+E12+E13</f>
        <v>8482.9540900000011</v>
      </c>
      <c r="F10" s="173">
        <f>F11+F12+F13</f>
        <v>8596.1921199999997</v>
      </c>
      <c r="G10" s="126">
        <f t="shared" si="0"/>
        <v>16.264298855951946</v>
      </c>
      <c r="H10" s="126">
        <f t="shared" si="1"/>
        <v>-43673.945910000002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8445.5269100000005</v>
      </c>
      <c r="F11" s="127">
        <v>8563.2497899999998</v>
      </c>
      <c r="G11" s="126">
        <f t="shared" si="0"/>
        <v>16.339466122632182</v>
      </c>
      <c r="H11" s="128">
        <f t="shared" si="1"/>
        <v>-43242.373090000001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0</v>
      </c>
      <c r="F12" s="127">
        <v>11.33314</v>
      </c>
      <c r="G12" s="126">
        <f t="shared" si="0"/>
        <v>0</v>
      </c>
      <c r="H12" s="128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37.42718</v>
      </c>
      <c r="F13" s="127">
        <v>21.609190000000002</v>
      </c>
      <c r="G13" s="126">
        <f t="shared" si="0"/>
        <v>15.926459574468085</v>
      </c>
      <c r="H13" s="128">
        <f t="shared" si="1"/>
        <v>-197.57282000000001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735.55864999999994</v>
      </c>
      <c r="F14" s="15">
        <f>F15+F19+F21+F22+F23</f>
        <v>1372.0981900000002</v>
      </c>
      <c r="G14" s="28">
        <f t="shared" si="0"/>
        <v>3.292526493660545</v>
      </c>
      <c r="H14" s="29">
        <f t="shared" si="1"/>
        <v>-21604.691350000001</v>
      </c>
    </row>
    <row r="15" spans="1:8" s="30" customFormat="1" x14ac:dyDescent="0.2">
      <c r="A15" s="20" t="s">
        <v>17</v>
      </c>
      <c r="B15" s="157" t="s">
        <v>18</v>
      </c>
      <c r="C15" s="173">
        <f>C16+C17</f>
        <v>19088</v>
      </c>
      <c r="D15" s="173">
        <f>D16+D17</f>
        <v>19088</v>
      </c>
      <c r="E15" s="173">
        <f>E16+E17+E18</f>
        <v>289.33247</v>
      </c>
      <c r="F15" s="173">
        <f>F16+F17+F18</f>
        <v>951.11293000000001</v>
      </c>
      <c r="G15" s="31">
        <f t="shared" si="0"/>
        <v>1.5157820096395642</v>
      </c>
      <c r="H15" s="32">
        <f t="shared" si="1"/>
        <v>-18798.667529999999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251.10275999999999</v>
      </c>
      <c r="F16" s="127">
        <v>501.15134999999998</v>
      </c>
      <c r="G16" s="128">
        <f t="shared" si="0"/>
        <v>1.8440387750605862</v>
      </c>
      <c r="H16" s="128">
        <f t="shared" si="1"/>
        <v>-13365.89724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38.229709999999997</v>
      </c>
      <c r="F17" s="127">
        <v>455.07920999999999</v>
      </c>
      <c r="G17" s="128">
        <f t="shared" si="0"/>
        <v>0.69877006031804056</v>
      </c>
      <c r="H17" s="128">
        <f t="shared" si="1"/>
        <v>-5432.7702900000004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333.30282999999997</v>
      </c>
      <c r="F19" s="127">
        <v>188.39094</v>
      </c>
      <c r="G19" s="128">
        <f t="shared" si="0"/>
        <v>65.870124505928857</v>
      </c>
      <c r="H19" s="128">
        <f t="shared" si="1"/>
        <v>-172.69717000000003</v>
      </c>
    </row>
    <row r="20" spans="1:8" x14ac:dyDescent="0.2">
      <c r="A20" s="37" t="s">
        <v>27</v>
      </c>
      <c r="B20" s="38" t="s">
        <v>219</v>
      </c>
      <c r="C20" s="173"/>
      <c r="D20" s="173"/>
      <c r="E20" s="126"/>
      <c r="F20" s="173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33.943890000000003</v>
      </c>
      <c r="F21" s="127">
        <v>68.792190000000005</v>
      </c>
      <c r="G21" s="128">
        <f>E21/D21*100</f>
        <v>1.7785637935551484</v>
      </c>
      <c r="H21" s="128">
        <f t="shared" ref="H21:H34" si="2">E21-D21</f>
        <v>-1874.55611</v>
      </c>
    </row>
    <row r="22" spans="1:8" x14ac:dyDescent="0.2">
      <c r="A22" s="20" t="s">
        <v>30</v>
      </c>
      <c r="B22" s="43" t="s">
        <v>31</v>
      </c>
      <c r="C22" s="172">
        <v>837.75</v>
      </c>
      <c r="D22" s="172">
        <v>837.75</v>
      </c>
      <c r="E22" s="118">
        <v>78.979460000000003</v>
      </c>
      <c r="F22" s="172">
        <v>163.80213000000001</v>
      </c>
      <c r="G22" s="128">
        <f>E22/D22*100</f>
        <v>9.4275690838555661</v>
      </c>
      <c r="H22" s="118">
        <f t="shared" si="2"/>
        <v>-758.77053999999998</v>
      </c>
    </row>
    <row r="23" spans="1:8" ht="12.75" thickBot="1" x14ac:dyDescent="0.25">
      <c r="A23" s="43" t="s">
        <v>32</v>
      </c>
      <c r="B23" s="43" t="s">
        <v>33</v>
      </c>
      <c r="C23" s="172"/>
      <c r="D23" s="172"/>
      <c r="E23" s="118"/>
      <c r="F23" s="172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1797.8</v>
      </c>
      <c r="E24" s="15">
        <f>E25+E27+E33+E28</f>
        <v>375.21683999999999</v>
      </c>
      <c r="F24" s="16">
        <f>F25+F27+F28</f>
        <v>376.52846999999997</v>
      </c>
      <c r="G24" s="16">
        <f t="shared" ref="G24:G32" si="3">E24/D24*100</f>
        <v>20.870888864167316</v>
      </c>
      <c r="H24" s="16">
        <f t="shared" si="2"/>
        <v>-1422.5831599999999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265.98099999999999</v>
      </c>
      <c r="F25" s="173">
        <f>F26</f>
        <v>181.54722000000001</v>
      </c>
      <c r="G25" s="126">
        <f t="shared" si="3"/>
        <v>25.144734354320285</v>
      </c>
      <c r="H25" s="126">
        <f t="shared" si="2"/>
        <v>-791.81899999999996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265.98099999999999</v>
      </c>
      <c r="F26" s="127">
        <v>181.54722000000001</v>
      </c>
      <c r="G26" s="128">
        <f t="shared" si="3"/>
        <v>25.144734354320285</v>
      </c>
      <c r="H26" s="128">
        <f t="shared" si="2"/>
        <v>-791.81899999999996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19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662</v>
      </c>
      <c r="E28" s="127">
        <f>E29+E30+E31+E32</f>
        <v>109.23584</v>
      </c>
      <c r="F28" s="127">
        <f>F29+F30+F31+F32</f>
        <v>175.98124999999999</v>
      </c>
      <c r="G28" s="128">
        <f t="shared" si="3"/>
        <v>16.500882175226586</v>
      </c>
      <c r="H28" s="128">
        <f t="shared" si="2"/>
        <v>-552.76415999999995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50.135840000000002</v>
      </c>
      <c r="F30" s="127">
        <v>68.731250000000003</v>
      </c>
      <c r="G30" s="128">
        <f t="shared" si="3"/>
        <v>7.5733897280966769</v>
      </c>
      <c r="H30" s="128">
        <f t="shared" si="2"/>
        <v>-611.86415999999997</v>
      </c>
    </row>
    <row r="31" spans="1:8" x14ac:dyDescent="0.2">
      <c r="A31" s="33" t="s">
        <v>239</v>
      </c>
      <c r="B31" s="40" t="s">
        <v>46</v>
      </c>
      <c r="C31" s="127"/>
      <c r="D31" s="127"/>
      <c r="E31" s="128">
        <v>14.1</v>
      </c>
      <c r="F31" s="127">
        <v>20.25</v>
      </c>
      <c r="G31" s="128" t="e">
        <f t="shared" si="3"/>
        <v>#DIV/0!</v>
      </c>
      <c r="H31" s="128">
        <f t="shared" si="2"/>
        <v>14.1</v>
      </c>
    </row>
    <row r="32" spans="1:8" ht="37.5" customHeight="1" x14ac:dyDescent="0.2">
      <c r="A32" s="36" t="s">
        <v>47</v>
      </c>
      <c r="B32" s="159" t="s">
        <v>48</v>
      </c>
      <c r="C32" s="127"/>
      <c r="D32" s="127"/>
      <c r="E32" s="128">
        <v>45</v>
      </c>
      <c r="F32" s="127">
        <v>87</v>
      </c>
      <c r="G32" s="128" t="e">
        <f t="shared" si="3"/>
        <v>#DIV/0!</v>
      </c>
      <c r="H32" s="128">
        <f t="shared" si="2"/>
        <v>45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9375.2999999999993</v>
      </c>
      <c r="D34" s="202">
        <f>D36+D44</f>
        <v>9375.2999999999993</v>
      </c>
      <c r="E34" s="202">
        <f>E36+E44</f>
        <v>577.41430000000003</v>
      </c>
      <c r="F34" s="202">
        <f>F38+F39+F41+F44</f>
        <v>1157.0658599999999</v>
      </c>
      <c r="G34" s="204">
        <f>E34/D34*100</f>
        <v>6.1588887822256364</v>
      </c>
      <c r="H34" s="206">
        <f t="shared" si="2"/>
        <v>-8797.8856999999989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173">
        <f>C37+C39+C41+C43</f>
        <v>9135.2999999999993</v>
      </c>
      <c r="D36" s="173">
        <f>D37+D39+D41+D43</f>
        <v>9135.2999999999993</v>
      </c>
      <c r="E36" s="173">
        <f>E37+E39+E41+E43</f>
        <v>537.29102</v>
      </c>
      <c r="F36" s="173">
        <f t="shared" ref="F36" si="4">F37+F39+F41+F43</f>
        <v>1128.4504399999998</v>
      </c>
      <c r="G36" s="128">
        <f t="shared" ref="G36:G48" si="5">E36/D36*100</f>
        <v>5.8814819436690646</v>
      </c>
      <c r="H36" s="126">
        <f t="shared" ref="H36:H61" si="6">E36-D36</f>
        <v>-8598.0089799999987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506.0034</v>
      </c>
      <c r="F37" s="127">
        <f>F38</f>
        <v>1121.1484399999999</v>
      </c>
      <c r="G37" s="128">
        <f t="shared" si="5"/>
        <v>6.1600306782075167</v>
      </c>
      <c r="H37" s="128">
        <f t="shared" si="6"/>
        <v>-7708.2965999999997</v>
      </c>
    </row>
    <row r="38" spans="1:234" ht="24" x14ac:dyDescent="0.2">
      <c r="A38" s="122" t="s">
        <v>55</v>
      </c>
      <c r="B38" s="132" t="s">
        <v>54</v>
      </c>
      <c r="C38" s="172">
        <v>8214.2999999999993</v>
      </c>
      <c r="D38" s="172">
        <v>8214.2999999999993</v>
      </c>
      <c r="E38" s="118">
        <v>506.0034</v>
      </c>
      <c r="F38" s="121">
        <v>1121.1484399999999</v>
      </c>
      <c r="G38" s="118">
        <f t="shared" si="5"/>
        <v>6.1600306782075167</v>
      </c>
      <c r="H38" s="115">
        <f t="shared" si="6"/>
        <v>-7708.2965999999997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2">
        <f>C42</f>
        <v>136.1</v>
      </c>
      <c r="D41" s="172">
        <f>D42</f>
        <v>136.1</v>
      </c>
      <c r="E41" s="128">
        <f>E42</f>
        <v>31.28762</v>
      </c>
      <c r="F41" s="127">
        <f>F42</f>
        <v>7.3019999999999996</v>
      </c>
      <c r="G41" s="128">
        <f t="shared" si="5"/>
        <v>22.988699485672299</v>
      </c>
      <c r="H41" s="115">
        <f t="shared" si="6"/>
        <v>-104.81237999999999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31.28762</v>
      </c>
      <c r="F42" s="70">
        <v>7.3019999999999996</v>
      </c>
      <c r="G42" s="128">
        <f t="shared" si="5"/>
        <v>22.988699485672299</v>
      </c>
      <c r="H42" s="128">
        <f t="shared" si="6"/>
        <v>-104.81237999999999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40.123280000000001</v>
      </c>
      <c r="F44" s="53">
        <f>F45</f>
        <v>28.61542</v>
      </c>
      <c r="G44" s="28">
        <f t="shared" si="5"/>
        <v>16.718033333333334</v>
      </c>
      <c r="H44" s="29">
        <f t="shared" si="6"/>
        <v>-199.87672000000001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40.123280000000001</v>
      </c>
      <c r="F45" s="58">
        <v>28.61542</v>
      </c>
      <c r="G45" s="39">
        <f t="shared" si="5"/>
        <v>16.718033333333334</v>
      </c>
      <c r="H45" s="32">
        <f t="shared" si="6"/>
        <v>-199.87672000000001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1.26623</v>
      </c>
      <c r="F46" s="15">
        <f>F47</f>
        <v>17.75047</v>
      </c>
      <c r="G46" s="28">
        <f t="shared" si="5"/>
        <v>1.0925854020518928</v>
      </c>
      <c r="H46" s="29">
        <f t="shared" si="6"/>
        <v>-114.62677000000001</v>
      </c>
    </row>
    <row r="47" spans="1:234" s="51" customFormat="1" x14ac:dyDescent="0.2">
      <c r="A47" s="20" t="s">
        <v>66</v>
      </c>
      <c r="B47" s="59" t="s">
        <v>67</v>
      </c>
      <c r="C47" s="173">
        <f>C50+C48+C49+C51+C52</f>
        <v>115.893</v>
      </c>
      <c r="D47" s="173">
        <f>D50+D48+D49+D51+D52</f>
        <v>115.893</v>
      </c>
      <c r="E47" s="126">
        <f>E48+E49+E50+E51+E52</f>
        <v>1.26623</v>
      </c>
      <c r="F47" s="126">
        <f>F48+F49+F50+F51+F52</f>
        <v>17.75047</v>
      </c>
      <c r="G47" s="126">
        <f t="shared" si="5"/>
        <v>1.0925854020518928</v>
      </c>
      <c r="H47" s="126">
        <f t="shared" si="6"/>
        <v>-114.62677000000001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0.14058000000000001</v>
      </c>
      <c r="F48" s="127">
        <v>5.8025099999999998</v>
      </c>
      <c r="G48" s="126">
        <f t="shared" si="5"/>
        <v>1.6276484890587011</v>
      </c>
      <c r="H48" s="128">
        <f t="shared" si="6"/>
        <v>-8.4964200000000005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1.12565</v>
      </c>
      <c r="F50" s="127">
        <v>11.94796</v>
      </c>
      <c r="G50" s="126">
        <f>E50/D50*100</f>
        <v>1.0494983963601106</v>
      </c>
      <c r="H50" s="128">
        <f t="shared" si="6"/>
        <v>-106.13035000000001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239</v>
      </c>
      <c r="E53" s="61">
        <f>E54+E55+E56</f>
        <v>123.2397</v>
      </c>
      <c r="F53" s="61">
        <f>F54+F55+F56</f>
        <v>4.7368800000000002</v>
      </c>
      <c r="G53" s="54">
        <f>E53/D53*100</f>
        <v>51.564728033472804</v>
      </c>
      <c r="H53" s="29">
        <f t="shared" si="6"/>
        <v>-115.7603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3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2"/>
      <c r="D55" s="172"/>
      <c r="E55" s="118">
        <v>117.4765</v>
      </c>
      <c r="F55" s="172">
        <v>4.7368800000000002</v>
      </c>
      <c r="G55" s="126" t="e">
        <f>E55/D55*100</f>
        <v>#DIV/0!</v>
      </c>
      <c r="H55" s="118">
        <f t="shared" si="6"/>
        <v>117.4765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88</v>
      </c>
      <c r="E57" s="69">
        <f t="shared" ref="E57" si="7">E58+E60+E62+E64+E66+E68+E70+E72+E74+E76</f>
        <v>33.699469999999998</v>
      </c>
      <c r="F57" s="69">
        <v>106.59309</v>
      </c>
      <c r="G57" s="54">
        <f>E57/D57*100</f>
        <v>38.294852272727269</v>
      </c>
      <c r="H57" s="29">
        <f t="shared" si="6"/>
        <v>-54.300530000000002</v>
      </c>
    </row>
    <row r="58" spans="1:8" ht="36" x14ac:dyDescent="0.2">
      <c r="A58" s="134" t="s">
        <v>161</v>
      </c>
      <c r="B58" s="137" t="s">
        <v>178</v>
      </c>
      <c r="C58" s="173">
        <f>C59</f>
        <v>4</v>
      </c>
      <c r="D58" s="173">
        <f>D59</f>
        <v>4</v>
      </c>
      <c r="E58" s="173">
        <f t="shared" ref="E58" si="8">E59</f>
        <v>0</v>
      </c>
      <c r="F58" s="173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3">
        <v>4</v>
      </c>
      <c r="D59" s="173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3">
        <f>C61</f>
        <v>3</v>
      </c>
      <c r="D60" s="173">
        <f>D61</f>
        <v>3</v>
      </c>
      <c r="E60" s="173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3">
        <v>3</v>
      </c>
      <c r="D61" s="173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3">
        <f>C63</f>
        <v>4</v>
      </c>
      <c r="D62" s="173">
        <f>D63</f>
        <v>4</v>
      </c>
      <c r="E62" s="173">
        <f>E63</f>
        <v>0</v>
      </c>
      <c r="F62" s="173"/>
      <c r="G62" s="126"/>
      <c r="H62" s="129"/>
    </row>
    <row r="63" spans="1:8" ht="48" x14ac:dyDescent="0.2">
      <c r="A63" s="135" t="s">
        <v>165</v>
      </c>
      <c r="B63" s="140" t="s">
        <v>183</v>
      </c>
      <c r="C63" s="173">
        <v>4</v>
      </c>
      <c r="D63" s="173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3">
        <f>C65</f>
        <v>5</v>
      </c>
      <c r="D64" s="173">
        <f>D65</f>
        <v>5</v>
      </c>
      <c r="E64" s="173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3">
        <v>5</v>
      </c>
      <c r="D65" s="173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3">
        <f>C67</f>
        <v>3</v>
      </c>
      <c r="D66" s="173">
        <f>D67</f>
        <v>3</v>
      </c>
      <c r="E66" s="173">
        <f>E67</f>
        <v>0.25</v>
      </c>
      <c r="F66" s="127"/>
      <c r="G66" s="128">
        <f>E66/D66*100</f>
        <v>8.3333333333333321</v>
      </c>
      <c r="H66" s="128">
        <f>E66-D66</f>
        <v>-2.75</v>
      </c>
    </row>
    <row r="67" spans="1:8" ht="48" x14ac:dyDescent="0.2">
      <c r="A67" s="135" t="s">
        <v>169</v>
      </c>
      <c r="B67" s="140" t="s">
        <v>187</v>
      </c>
      <c r="C67" s="173">
        <v>3</v>
      </c>
      <c r="D67" s="173">
        <v>3</v>
      </c>
      <c r="E67" s="126">
        <v>0.25</v>
      </c>
      <c r="F67" s="127"/>
      <c r="G67" s="128">
        <f>E67/D67*100</f>
        <v>8.3333333333333321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3">
        <f>C69</f>
        <v>2</v>
      </c>
      <c r="D68" s="173">
        <f>D69</f>
        <v>2</v>
      </c>
      <c r="E68" s="173">
        <f>E69</f>
        <v>0</v>
      </c>
      <c r="F68" s="173"/>
      <c r="G68" s="126"/>
      <c r="H68" s="128"/>
    </row>
    <row r="69" spans="1:8" ht="60" x14ac:dyDescent="0.2">
      <c r="A69" s="135" t="s">
        <v>171</v>
      </c>
      <c r="B69" s="140" t="s">
        <v>189</v>
      </c>
      <c r="C69" s="173">
        <v>2</v>
      </c>
      <c r="D69" s="173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3">
        <f>C71</f>
        <v>2</v>
      </c>
      <c r="D70" s="173">
        <f>D71</f>
        <v>2</v>
      </c>
      <c r="E70" s="173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3">
        <v>2</v>
      </c>
      <c r="D71" s="173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3">
        <f>C73</f>
        <v>46</v>
      </c>
      <c r="D72" s="173">
        <f>D73</f>
        <v>46</v>
      </c>
      <c r="E72" s="173">
        <f>E73</f>
        <v>0</v>
      </c>
      <c r="F72" s="173"/>
      <c r="G72" s="126"/>
      <c r="H72" s="130"/>
    </row>
    <row r="73" spans="1:8" ht="48" x14ac:dyDescent="0.2">
      <c r="A73" s="135" t="s">
        <v>175</v>
      </c>
      <c r="B73" s="140" t="s">
        <v>193</v>
      </c>
      <c r="C73" s="173">
        <v>46</v>
      </c>
      <c r="D73" s="173">
        <v>46</v>
      </c>
      <c r="E73" s="126"/>
      <c r="F73" s="127"/>
      <c r="G73" s="128">
        <f t="shared" ref="G73:G79" si="9">E73/D73*100</f>
        <v>0</v>
      </c>
      <c r="H73" s="128">
        <f t="shared" ref="H73:H97" si="10">E73-D73</f>
        <v>-46</v>
      </c>
    </row>
    <row r="74" spans="1:8" ht="36" x14ac:dyDescent="0.2">
      <c r="A74" s="134" t="s">
        <v>176</v>
      </c>
      <c r="B74" s="139" t="s">
        <v>194</v>
      </c>
      <c r="C74" s="173">
        <f>C75</f>
        <v>19</v>
      </c>
      <c r="D74" s="173">
        <f>D75</f>
        <v>19</v>
      </c>
      <c r="E74" s="173">
        <f>E75</f>
        <v>6.15</v>
      </c>
      <c r="F74" s="127"/>
      <c r="G74" s="128">
        <f t="shared" si="9"/>
        <v>32.368421052631582</v>
      </c>
      <c r="H74" s="128">
        <f t="shared" si="10"/>
        <v>-12.85</v>
      </c>
    </row>
    <row r="75" spans="1:8" ht="48" x14ac:dyDescent="0.2">
      <c r="A75" s="136" t="s">
        <v>177</v>
      </c>
      <c r="B75" s="142" t="s">
        <v>195</v>
      </c>
      <c r="C75" s="173">
        <v>19</v>
      </c>
      <c r="D75" s="173">
        <v>19</v>
      </c>
      <c r="E75" s="126">
        <v>6.15</v>
      </c>
      <c r="F75" s="127"/>
      <c r="G75" s="128">
        <f t="shared" si="9"/>
        <v>32.368421052631582</v>
      </c>
      <c r="H75" s="128">
        <f t="shared" si="10"/>
        <v>-12.85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0</v>
      </c>
      <c r="E76" s="127">
        <f t="shared" ref="E76:F76" si="11">E77+E78</f>
        <v>27.049469999999999</v>
      </c>
      <c r="F76" s="127">
        <f t="shared" si="11"/>
        <v>0</v>
      </c>
      <c r="G76" s="128" t="e">
        <f t="shared" si="9"/>
        <v>#DIV/0!</v>
      </c>
      <c r="H76" s="128">
        <f t="shared" si="10"/>
        <v>27.049469999999999</v>
      </c>
    </row>
    <row r="77" spans="1:8" ht="36" x14ac:dyDescent="0.2">
      <c r="A77" s="148" t="s">
        <v>212</v>
      </c>
      <c r="B77" s="86" t="s">
        <v>214</v>
      </c>
      <c r="C77" s="172"/>
      <c r="D77" s="172"/>
      <c r="E77" s="172">
        <v>24.561969999999999</v>
      </c>
      <c r="F77" s="172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2"/>
      <c r="D78" s="172"/>
      <c r="E78" s="118">
        <v>2.4874999999999998</v>
      </c>
      <c r="F78" s="172"/>
      <c r="G78" s="128" t="e">
        <f t="shared" si="9"/>
        <v>#DIV/0!</v>
      </c>
      <c r="H78" s="118">
        <f t="shared" si="10"/>
        <v>2.4874999999999998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104.93388999999999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3"/>
      <c r="D80" s="173"/>
      <c r="E80" s="126"/>
      <c r="F80" s="173">
        <v>52.104990000000001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2"/>
      <c r="D81" s="172"/>
      <c r="E81" s="118"/>
      <c r="F81" s="172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455200.54099999997</v>
      </c>
      <c r="E82" s="76">
        <f>E83+E132+E130+E129</f>
        <v>59904.897790000003</v>
      </c>
      <c r="F82" s="75">
        <f>F83+F132+F130+F129</f>
        <v>56771.091130000001</v>
      </c>
      <c r="G82" s="76">
        <f>E82/D82*100</f>
        <v>13.160111290377399</v>
      </c>
      <c r="H82" s="77">
        <f t="shared" si="10"/>
        <v>-395295.64320999995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455200.54099999997</v>
      </c>
      <c r="E83" s="80">
        <f>E84+E87+E101+E122</f>
        <v>59904.897790000003</v>
      </c>
      <c r="F83" s="80">
        <f>F84+F87+F101+F122</f>
        <v>56771.091130000001</v>
      </c>
      <c r="G83" s="81">
        <f>E83/D83*100</f>
        <v>13.160111290377399</v>
      </c>
      <c r="H83" s="82">
        <f t="shared" si="10"/>
        <v>-395295.64320999995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29225</v>
      </c>
      <c r="F84" s="27">
        <f>SUM(F85+F86)</f>
        <v>26843</v>
      </c>
      <c r="G84" s="84">
        <f>E84/D84*100</f>
        <v>18.962250684522651</v>
      </c>
      <c r="H84" s="85">
        <f t="shared" si="10"/>
        <v>-124897</v>
      </c>
    </row>
    <row r="85" spans="1:8" x14ac:dyDescent="0.2">
      <c r="A85" s="59" t="s">
        <v>95</v>
      </c>
      <c r="B85" s="59" t="s">
        <v>96</v>
      </c>
      <c r="C85" s="173">
        <v>154122</v>
      </c>
      <c r="D85" s="173">
        <v>154122</v>
      </c>
      <c r="E85" s="126">
        <v>29225</v>
      </c>
      <c r="F85" s="173">
        <v>26843</v>
      </c>
      <c r="G85" s="126">
        <f>E85/D85*100</f>
        <v>18.962250684522651</v>
      </c>
      <c r="H85" s="126">
        <f t="shared" si="10"/>
        <v>-124897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2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699.81825000000003</v>
      </c>
      <c r="F87" s="53">
        <f t="shared" si="13"/>
        <v>387.4</v>
      </c>
      <c r="G87" s="54">
        <f>E87/D87*100</f>
        <v>0.74304141493140896</v>
      </c>
      <c r="H87" s="29">
        <f t="shared" si="10"/>
        <v>-93483.12175000002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2">
        <v>89</v>
      </c>
      <c r="D91" s="172">
        <v>89</v>
      </c>
      <c r="E91" s="118"/>
      <c r="F91" s="172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699.81825000000003</v>
      </c>
      <c r="F92" s="53">
        <f t="shared" ref="F92" si="15">F93+F94+F95+F96+F98+F97+F99</f>
        <v>387.4</v>
      </c>
      <c r="G92" s="54">
        <f t="shared" si="14"/>
        <v>0.80259448703759972</v>
      </c>
      <c r="H92" s="29">
        <f t="shared" si="10"/>
        <v>-86494.681750000018</v>
      </c>
    </row>
    <row r="93" spans="1:8" x14ac:dyDescent="0.2">
      <c r="A93" s="20" t="s">
        <v>107</v>
      </c>
      <c r="B93" s="59" t="s">
        <v>220</v>
      </c>
      <c r="C93" s="173">
        <v>990</v>
      </c>
      <c r="D93" s="173">
        <v>990</v>
      </c>
      <c r="E93" s="126"/>
      <c r="F93" s="173"/>
      <c r="G93" s="126">
        <f t="shared" si="14"/>
        <v>0</v>
      </c>
      <c r="H93" s="126">
        <f t="shared" si="10"/>
        <v>-990</v>
      </c>
    </row>
    <row r="94" spans="1:8" ht="16.5" customHeight="1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421.92</v>
      </c>
      <c r="F94" s="127">
        <v>387.4</v>
      </c>
      <c r="G94" s="128">
        <f t="shared" si="14"/>
        <v>20.119212245481858</v>
      </c>
      <c r="H94" s="128">
        <f t="shared" si="10"/>
        <v>-1675.1799999999998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/>
      <c r="F95" s="127"/>
      <c r="G95" s="128">
        <f t="shared" si="14"/>
        <v>0</v>
      </c>
      <c r="H95" s="128">
        <f t="shared" si="10"/>
        <v>-4220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277.89825000000002</v>
      </c>
      <c r="F99" s="127"/>
      <c r="G99" s="128">
        <v>0</v>
      </c>
      <c r="H99" s="128">
        <f>E99-C99</f>
        <v>-2854.1017499999998</v>
      </c>
    </row>
    <row r="100" spans="1:8" ht="12.75" thickBot="1" x14ac:dyDescent="0.25">
      <c r="A100" s="33" t="s">
        <v>111</v>
      </c>
      <c r="B100" s="169" t="s">
        <v>112</v>
      </c>
      <c r="C100" s="172"/>
      <c r="D100" s="172"/>
      <c r="E100" s="118"/>
      <c r="F100" s="172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28276.09922</v>
      </c>
      <c r="F101" s="75">
        <f>F102+F113+F115+F117+F118+F119+F120+F114+F116</f>
        <v>25877.964249999997</v>
      </c>
      <c r="G101" s="76">
        <f t="shared" ref="G101:G108" si="16">E101/D101*100</f>
        <v>15.690098459516962</v>
      </c>
      <c r="H101" s="77">
        <f t="shared" ref="H101:H108" si="17">E101-D101</f>
        <v>-151940.10077999995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20588.580000000002</v>
      </c>
      <c r="F102" s="27">
        <f t="shared" si="18"/>
        <v>20500.733</v>
      </c>
      <c r="G102" s="84">
        <f t="shared" si="16"/>
        <v>15.24201608258352</v>
      </c>
      <c r="H102" s="85">
        <f t="shared" si="17"/>
        <v>-114489.21999999999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3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16070</v>
      </c>
      <c r="F105" s="127">
        <v>15954</v>
      </c>
      <c r="G105" s="128">
        <f t="shared" si="16"/>
        <v>16.649209343863671</v>
      </c>
      <c r="H105" s="128">
        <f t="shared" si="17"/>
        <v>-80451.100000000006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2730</v>
      </c>
      <c r="F106" s="127">
        <v>2592</v>
      </c>
      <c r="G106" s="128">
        <f t="shared" si="16"/>
        <v>16.648371752652764</v>
      </c>
      <c r="H106" s="128">
        <f t="shared" si="17"/>
        <v>-13668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1763.15</v>
      </c>
      <c r="F111" s="127">
        <v>1954.7329999999999</v>
      </c>
      <c r="G111" s="128">
        <f t="shared" si="19"/>
        <v>16.672340264578782</v>
      </c>
      <c r="H111" s="128">
        <f t="shared" si="20"/>
        <v>-8812.15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3">
        <v>1765.9</v>
      </c>
      <c r="D113" s="173">
        <v>1765.9</v>
      </c>
      <c r="E113" s="126"/>
      <c r="F113" s="173"/>
      <c r="G113" s="126">
        <f t="shared" si="19"/>
        <v>0</v>
      </c>
      <c r="H113" s="126">
        <f t="shared" si="20"/>
        <v>-1765.9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90.862669999999994</v>
      </c>
      <c r="F118" s="127">
        <v>105.93191</v>
      </c>
      <c r="G118" s="128">
        <f t="shared" si="19"/>
        <v>14.810541157294214</v>
      </c>
      <c r="H118" s="128">
        <f t="shared" si="20"/>
        <v>-522.63733000000002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185.88155</v>
      </c>
      <c r="F119" s="127">
        <v>132.80139</v>
      </c>
      <c r="G119" s="128">
        <f t="shared" si="19"/>
        <v>12.651027700265432</v>
      </c>
      <c r="H119" s="128">
        <f t="shared" si="20"/>
        <v>-1283.4184499999999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7019</v>
      </c>
      <c r="F120" s="53">
        <f>F121</f>
        <v>4737</v>
      </c>
      <c r="G120" s="54">
        <f t="shared" si="19"/>
        <v>18.346010089129354</v>
      </c>
      <c r="H120" s="29">
        <f t="shared" si="20"/>
        <v>-31240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7019</v>
      </c>
      <c r="F121" s="57">
        <v>4737</v>
      </c>
      <c r="G121" s="39">
        <f t="shared" si="19"/>
        <v>18.346010089129354</v>
      </c>
      <c r="H121" s="39">
        <f t="shared" si="20"/>
        <v>-31240</v>
      </c>
    </row>
    <row r="122" spans="1:8" ht="16.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26679.401000000002</v>
      </c>
      <c r="E122" s="76">
        <v>1703.9803199999999</v>
      </c>
      <c r="F122" s="75">
        <v>3662.7268800000002</v>
      </c>
      <c r="G122" s="76">
        <f t="shared" si="19"/>
        <v>6.386876227093703</v>
      </c>
      <c r="H122" s="77">
        <f t="shared" si="20"/>
        <v>-24975.420680000003</v>
      </c>
    </row>
    <row r="123" spans="1:8" ht="1.5" hidden="1" customHeight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3"/>
      <c r="G124" s="126">
        <v>0</v>
      </c>
      <c r="H124" s="126">
        <f t="shared" si="21"/>
        <v>0</v>
      </c>
    </row>
    <row r="125" spans="1:8" ht="24.75" hidden="1" customHeight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customHeight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customHeight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customHeight="1" thickBot="1" x14ac:dyDescent="0.25">
      <c r="A128" s="20" t="s">
        <v>141</v>
      </c>
      <c r="B128" s="164" t="s">
        <v>146</v>
      </c>
      <c r="C128" s="172"/>
      <c r="D128" s="172"/>
      <c r="E128" s="118"/>
      <c r="F128" s="172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4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541313.68400000001</v>
      </c>
      <c r="E133" s="54">
        <f>E82+E8</f>
        <v>70234.247069999998</v>
      </c>
      <c r="F133" s="53">
        <f>F8+F82</f>
        <v>68506.990099999995</v>
      </c>
      <c r="G133" s="54">
        <f>E133/D133*100</f>
        <v>12.974777683617544</v>
      </c>
      <c r="H133" s="29">
        <f>E133-D133</f>
        <v>-471079.43693000003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G34:G35"/>
    <mergeCell ref="H34:H35"/>
    <mergeCell ref="A34:A35"/>
    <mergeCell ref="B34:B35"/>
    <mergeCell ref="C34:C35"/>
    <mergeCell ref="D34:D35"/>
    <mergeCell ref="E34:E35"/>
    <mergeCell ref="F34:F35"/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249</v>
      </c>
      <c r="C4" s="3"/>
      <c r="D4" s="3"/>
      <c r="G4" s="9"/>
      <c r="H4" s="9"/>
    </row>
    <row r="5" spans="1:8" s="11" customFormat="1" ht="12.75" thickBot="1" x14ac:dyDescent="0.25">
      <c r="A5" s="228" t="s">
        <v>241</v>
      </c>
      <c r="B5" s="212" t="s">
        <v>2</v>
      </c>
      <c r="C5" s="217" t="s">
        <v>245</v>
      </c>
      <c r="D5" s="217" t="s">
        <v>246</v>
      </c>
      <c r="E5" s="214" t="s">
        <v>250</v>
      </c>
      <c r="F5" s="217" t="s">
        <v>251</v>
      </c>
      <c r="G5" s="208" t="s">
        <v>1</v>
      </c>
      <c r="H5" s="209"/>
    </row>
    <row r="6" spans="1:8" s="11" customFormat="1" x14ac:dyDescent="0.2">
      <c r="A6" s="229"/>
      <c r="B6" s="227"/>
      <c r="C6" s="218"/>
      <c r="D6" s="218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219"/>
      <c r="D7" s="219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18865.9647</v>
      </c>
      <c r="F8" s="15">
        <f>F9+F14+F24+F46+F57+F79+F34+F53</f>
        <v>19965.93377</v>
      </c>
      <c r="G8" s="16">
        <f t="shared" ref="G8:G19" si="0">E8/D8*100</f>
        <v>21.850998335714316</v>
      </c>
      <c r="H8" s="17">
        <f t="shared" ref="H8:H19" si="1">E8-D8</f>
        <v>-67473.1783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13687.31993</v>
      </c>
      <c r="F9" s="15">
        <f>F10</f>
        <v>13183.60088</v>
      </c>
      <c r="G9" s="16">
        <f t="shared" si="0"/>
        <v>26.242587136121969</v>
      </c>
      <c r="H9" s="17">
        <f t="shared" si="1"/>
        <v>-38469.580070000004</v>
      </c>
    </row>
    <row r="10" spans="1:8" x14ac:dyDescent="0.2">
      <c r="A10" s="20" t="s">
        <v>10</v>
      </c>
      <c r="B10" s="163" t="s">
        <v>11</v>
      </c>
      <c r="C10" s="177">
        <f>C11+C12+C13</f>
        <v>52156.9</v>
      </c>
      <c r="D10" s="177">
        <f>D11+D12+D13</f>
        <v>52156.9</v>
      </c>
      <c r="E10" s="177">
        <f>E11+E12+E13</f>
        <v>13687.31993</v>
      </c>
      <c r="F10" s="177">
        <f>F11+F12+F13</f>
        <v>13183.60088</v>
      </c>
      <c r="G10" s="126">
        <f t="shared" si="0"/>
        <v>26.242587136121969</v>
      </c>
      <c r="H10" s="126">
        <f t="shared" si="1"/>
        <v>-38469.580070000004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13627.38112</v>
      </c>
      <c r="F11" s="127">
        <v>13135.718129999999</v>
      </c>
      <c r="G11" s="126">
        <f t="shared" si="0"/>
        <v>26.364741303090277</v>
      </c>
      <c r="H11" s="128">
        <f t="shared" si="1"/>
        <v>-38060.518880000003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24.648389999999999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55.076900000000002</v>
      </c>
      <c r="F13" s="127">
        <v>23.234359999999999</v>
      </c>
      <c r="G13" s="126">
        <f t="shared" si="0"/>
        <v>23.436978723404255</v>
      </c>
      <c r="H13" s="128">
        <f t="shared" si="1"/>
        <v>-179.92310000000001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3064.3707300000001</v>
      </c>
      <c r="F14" s="15">
        <f>F15+F19+F21+F22+F23</f>
        <v>4291.7436399999997</v>
      </c>
      <c r="G14" s="28">
        <f t="shared" si="0"/>
        <v>13.716814852116697</v>
      </c>
      <c r="H14" s="29">
        <f t="shared" si="1"/>
        <v>-19275.879270000001</v>
      </c>
    </row>
    <row r="15" spans="1:8" s="30" customFormat="1" x14ac:dyDescent="0.2">
      <c r="A15" s="20" t="s">
        <v>17</v>
      </c>
      <c r="B15" s="157" t="s">
        <v>18</v>
      </c>
      <c r="C15" s="177">
        <f>C16+C17</f>
        <v>19088</v>
      </c>
      <c r="D15" s="177">
        <f>D16+D17</f>
        <v>19088</v>
      </c>
      <c r="E15" s="177">
        <f>E16+E17+E18</f>
        <v>1496.03676</v>
      </c>
      <c r="F15" s="177">
        <f>F16+F17+F18</f>
        <v>2475.89311</v>
      </c>
      <c r="G15" s="31">
        <f t="shared" si="0"/>
        <v>7.8375773260687343</v>
      </c>
      <c r="H15" s="32">
        <f t="shared" si="1"/>
        <v>-17591.963240000001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552.91417000000001</v>
      </c>
      <c r="F16" s="127">
        <v>770.40764999999999</v>
      </c>
      <c r="G16" s="128">
        <f t="shared" si="0"/>
        <v>4.0604697804215322</v>
      </c>
      <c r="H16" s="128">
        <f t="shared" si="1"/>
        <v>-13064.08583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943.12258999999995</v>
      </c>
      <c r="F17" s="127">
        <v>1710.6030900000001</v>
      </c>
      <c r="G17" s="128">
        <f t="shared" si="0"/>
        <v>17.238577773715953</v>
      </c>
      <c r="H17" s="128">
        <f t="shared" si="1"/>
        <v>-4527.8774100000001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362.56898000000001</v>
      </c>
      <c r="F19" s="127">
        <v>190.63564</v>
      </c>
      <c r="G19" s="128">
        <f t="shared" si="0"/>
        <v>71.653948616600786</v>
      </c>
      <c r="H19" s="128">
        <f t="shared" si="1"/>
        <v>-143.43101999999999</v>
      </c>
    </row>
    <row r="20" spans="1:8" x14ac:dyDescent="0.2">
      <c r="A20" s="37" t="s">
        <v>27</v>
      </c>
      <c r="B20" s="38" t="s">
        <v>219</v>
      </c>
      <c r="C20" s="177"/>
      <c r="D20" s="177"/>
      <c r="E20" s="126"/>
      <c r="F20" s="17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981.65889000000004</v>
      </c>
      <c r="F21" s="127">
        <v>1371.26755</v>
      </c>
      <c r="G21" s="128">
        <f>E21/D21*100</f>
        <v>51.436148283992665</v>
      </c>
      <c r="H21" s="128">
        <f t="shared" ref="H21:H34" si="2">E21-D21</f>
        <v>-926.84110999999996</v>
      </c>
    </row>
    <row r="22" spans="1:8" x14ac:dyDescent="0.2">
      <c r="A22" s="20" t="s">
        <v>30</v>
      </c>
      <c r="B22" s="43" t="s">
        <v>31</v>
      </c>
      <c r="C22" s="176">
        <v>837.75</v>
      </c>
      <c r="D22" s="176">
        <v>837.75</v>
      </c>
      <c r="E22" s="118">
        <v>224.1061</v>
      </c>
      <c r="F22" s="176">
        <v>253.94734</v>
      </c>
      <c r="G22" s="128">
        <f>E22/D22*100</f>
        <v>26.750951954640406</v>
      </c>
      <c r="H22" s="118">
        <f t="shared" si="2"/>
        <v>-613.64390000000003</v>
      </c>
    </row>
    <row r="23" spans="1:8" ht="12.75" thickBot="1" x14ac:dyDescent="0.25">
      <c r="A23" s="43" t="s">
        <v>32</v>
      </c>
      <c r="B23" s="43" t="s">
        <v>33</v>
      </c>
      <c r="C23" s="176"/>
      <c r="D23" s="176"/>
      <c r="E23" s="118"/>
      <c r="F23" s="17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598.12509</v>
      </c>
      <c r="F24" s="16">
        <f>F25+F27+F28</f>
        <v>567.12649999999996</v>
      </c>
      <c r="G24" s="16">
        <f t="shared" ref="G24:G32" si="3">E24/D24*100</f>
        <v>31.971621231558693</v>
      </c>
      <c r="H24" s="16">
        <f t="shared" si="2"/>
        <v>-1272.67491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425.91424999999998</v>
      </c>
      <c r="F25" s="177">
        <f>F26</f>
        <v>282.30149999999998</v>
      </c>
      <c r="G25" s="126">
        <f t="shared" si="3"/>
        <v>40.264156740404609</v>
      </c>
      <c r="H25" s="126">
        <f t="shared" si="2"/>
        <v>-631.88574999999992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425.91424999999998</v>
      </c>
      <c r="F26" s="127">
        <v>282.30149999999998</v>
      </c>
      <c r="G26" s="128">
        <f t="shared" si="3"/>
        <v>40.264156740404609</v>
      </c>
      <c r="H26" s="128">
        <f t="shared" si="2"/>
        <v>-631.88574999999992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26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172.21084000000002</v>
      </c>
      <c r="F28" s="127">
        <f>F29+F30+F31+F32</f>
        <v>258.82499999999999</v>
      </c>
      <c r="G28" s="128">
        <f t="shared" si="3"/>
        <v>23.430046258503403</v>
      </c>
      <c r="H28" s="128">
        <f t="shared" si="2"/>
        <v>-562.78916000000004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79.710840000000005</v>
      </c>
      <c r="F30" s="127">
        <v>105.575</v>
      </c>
      <c r="G30" s="128">
        <f t="shared" si="3"/>
        <v>12.04091238670695</v>
      </c>
      <c r="H30" s="128">
        <f t="shared" si="2"/>
        <v>-582.28916000000004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19.5</v>
      </c>
      <c r="F31" s="127">
        <v>26.25</v>
      </c>
      <c r="G31" s="128">
        <f t="shared" si="3"/>
        <v>108.33333333333333</v>
      </c>
      <c r="H31" s="128">
        <f t="shared" si="2"/>
        <v>1.5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73</v>
      </c>
      <c r="F32" s="127">
        <v>127</v>
      </c>
      <c r="G32" s="128">
        <f t="shared" si="3"/>
        <v>132.72727272727275</v>
      </c>
      <c r="H32" s="128">
        <f t="shared" si="2"/>
        <v>18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9375.2999999999993</v>
      </c>
      <c r="D34" s="202">
        <f>D36+D44</f>
        <v>9375.2999999999993</v>
      </c>
      <c r="E34" s="202">
        <f>E36+E44</f>
        <v>794.10975999999994</v>
      </c>
      <c r="F34" s="202">
        <f>F38+F39+F41+F44</f>
        <v>1524.95876</v>
      </c>
      <c r="G34" s="204">
        <f>E34/D34*100</f>
        <v>8.4702330592087716</v>
      </c>
      <c r="H34" s="206">
        <f t="shared" si="2"/>
        <v>-8581.1902399999999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177">
        <f>C37+C39+C41+C43</f>
        <v>9135.2999999999993</v>
      </c>
      <c r="D36" s="177">
        <f>D37+D39+D41+D43</f>
        <v>9135.2999999999993</v>
      </c>
      <c r="E36" s="177">
        <f>E37+E39+E41+E43</f>
        <v>729.19227999999998</v>
      </c>
      <c r="F36" s="177">
        <f t="shared" ref="F36" si="4">F37+F39+F41+F43</f>
        <v>1469.9397799999999</v>
      </c>
      <c r="G36" s="128">
        <f t="shared" ref="G36:G48" si="5">E36/D36*100</f>
        <v>7.9821382986875093</v>
      </c>
      <c r="H36" s="126">
        <f t="shared" ref="H36:H61" si="6">E36-D36</f>
        <v>-8406.10772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685.75734999999997</v>
      </c>
      <c r="F37" s="127">
        <f>F38</f>
        <v>1445.77378</v>
      </c>
      <c r="G37" s="128">
        <f t="shared" si="5"/>
        <v>8.3483358289811669</v>
      </c>
      <c r="H37" s="128">
        <f t="shared" si="6"/>
        <v>-7528.5426499999994</v>
      </c>
    </row>
    <row r="38" spans="1:234" ht="24" x14ac:dyDescent="0.2">
      <c r="A38" s="122" t="s">
        <v>55</v>
      </c>
      <c r="B38" s="132" t="s">
        <v>54</v>
      </c>
      <c r="C38" s="176">
        <v>8214.2999999999993</v>
      </c>
      <c r="D38" s="176">
        <v>8214.2999999999993</v>
      </c>
      <c r="E38" s="118">
        <v>685.75734999999997</v>
      </c>
      <c r="F38" s="121">
        <v>1445.77378</v>
      </c>
      <c r="G38" s="118">
        <f t="shared" si="5"/>
        <v>8.3483358289811669</v>
      </c>
      <c r="H38" s="115">
        <f t="shared" si="6"/>
        <v>-7528.5426499999994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6">
        <f>C42</f>
        <v>136.1</v>
      </c>
      <c r="D41" s="176">
        <f>D42</f>
        <v>136.1</v>
      </c>
      <c r="E41" s="128">
        <f>E42</f>
        <v>43.434930000000001</v>
      </c>
      <c r="F41" s="127">
        <f>F42</f>
        <v>24.166</v>
      </c>
      <c r="G41" s="128">
        <f t="shared" si="5"/>
        <v>31.913982365907422</v>
      </c>
      <c r="H41" s="115">
        <f t="shared" si="6"/>
        <v>-92.665069999999986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43.434930000000001</v>
      </c>
      <c r="F42" s="70">
        <v>24.166</v>
      </c>
      <c r="G42" s="128">
        <f t="shared" si="5"/>
        <v>31.913982365907422</v>
      </c>
      <c r="H42" s="128">
        <f t="shared" si="6"/>
        <v>-92.665069999999986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64.917479999999998</v>
      </c>
      <c r="F44" s="53">
        <f>F45</f>
        <v>55.018979999999999</v>
      </c>
      <c r="G44" s="28">
        <f t="shared" si="5"/>
        <v>27.048949999999998</v>
      </c>
      <c r="H44" s="29">
        <f t="shared" si="6"/>
        <v>-175.08251999999999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64.917479999999998</v>
      </c>
      <c r="F45" s="58">
        <v>55.018979999999999</v>
      </c>
      <c r="G45" s="39">
        <f t="shared" si="5"/>
        <v>27.048949999999998</v>
      </c>
      <c r="H45" s="32">
        <f t="shared" si="6"/>
        <v>-175.08251999999999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24.558430000000001</v>
      </c>
      <c r="F46" s="15">
        <f>F47</f>
        <v>36.958170000000003</v>
      </c>
      <c r="G46" s="28">
        <f t="shared" si="5"/>
        <v>21.190606852872911</v>
      </c>
      <c r="H46" s="29">
        <f t="shared" si="6"/>
        <v>-91.334569999999999</v>
      </c>
    </row>
    <row r="47" spans="1:234" s="51" customFormat="1" x14ac:dyDescent="0.2">
      <c r="A47" s="20" t="s">
        <v>66</v>
      </c>
      <c r="B47" s="59" t="s">
        <v>67</v>
      </c>
      <c r="C47" s="177">
        <f>C50+C48+C49+C51+C52</f>
        <v>115.893</v>
      </c>
      <c r="D47" s="177">
        <f>D50+D48+D49+D51+D52</f>
        <v>115.893</v>
      </c>
      <c r="E47" s="126">
        <f>E48+E49+E50+E51+E52</f>
        <v>24.558430000000001</v>
      </c>
      <c r="F47" s="126">
        <f>F48+F49+F50+F51+F52</f>
        <v>36.958170000000003</v>
      </c>
      <c r="G47" s="126">
        <f t="shared" si="5"/>
        <v>21.190606852872911</v>
      </c>
      <c r="H47" s="126">
        <f t="shared" si="6"/>
        <v>-91.334569999999999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20.50685</v>
      </c>
      <c r="F48" s="127">
        <v>11.719810000000001</v>
      </c>
      <c r="G48" s="126">
        <f t="shared" si="5"/>
        <v>237.43024198216972</v>
      </c>
      <c r="H48" s="128">
        <f t="shared" si="6"/>
        <v>11.86985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4.0515800000000004</v>
      </c>
      <c r="F50" s="127">
        <v>25.23836</v>
      </c>
      <c r="G50" s="126">
        <f>E50/D50*100</f>
        <v>3.7774856418288953</v>
      </c>
      <c r="H50" s="128">
        <f t="shared" si="6"/>
        <v>-103.20442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577.18682000000001</v>
      </c>
      <c r="F53" s="61">
        <f>F54+F55+F56</f>
        <v>80.003380000000007</v>
      </c>
      <c r="G53" s="54">
        <f>E53/D53*100</f>
        <v>158.5678076923077</v>
      </c>
      <c r="H53" s="29">
        <f t="shared" si="6"/>
        <v>213.18682000000001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7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6"/>
      <c r="D55" s="176">
        <v>125</v>
      </c>
      <c r="E55" s="118">
        <v>571.42362000000003</v>
      </c>
      <c r="F55" s="176">
        <v>80.003380000000007</v>
      </c>
      <c r="G55" s="126">
        <f>E55/D55*100</f>
        <v>457.13889600000005</v>
      </c>
      <c r="H55" s="118">
        <f t="shared" si="6"/>
        <v>446.42362000000003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120.29394000000001</v>
      </c>
      <c r="F57" s="69">
        <v>217.37110999999999</v>
      </c>
      <c r="G57" s="54">
        <f>E57/D57*100</f>
        <v>103.7016724137931</v>
      </c>
      <c r="H57" s="29">
        <f t="shared" si="6"/>
        <v>4.2939400000000063</v>
      </c>
    </row>
    <row r="58" spans="1:8" ht="36" x14ac:dyDescent="0.2">
      <c r="A58" s="134" t="s">
        <v>161</v>
      </c>
      <c r="B58" s="137" t="s">
        <v>178</v>
      </c>
      <c r="C58" s="177">
        <f>C59</f>
        <v>4</v>
      </c>
      <c r="D58" s="177">
        <f>D59</f>
        <v>4</v>
      </c>
      <c r="E58" s="177">
        <f t="shared" ref="E58" si="8">E59</f>
        <v>0</v>
      </c>
      <c r="F58" s="177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7">
        <v>4</v>
      </c>
      <c r="D59" s="177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7">
        <f>C61</f>
        <v>3</v>
      </c>
      <c r="D60" s="177">
        <f>D61</f>
        <v>3</v>
      </c>
      <c r="E60" s="177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7">
        <v>3</v>
      </c>
      <c r="D61" s="177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7">
        <f>C63</f>
        <v>4</v>
      </c>
      <c r="D62" s="177">
        <f>D63</f>
        <v>4</v>
      </c>
      <c r="E62" s="177">
        <f>E63</f>
        <v>0</v>
      </c>
      <c r="F62" s="177"/>
      <c r="G62" s="126"/>
      <c r="H62" s="129"/>
    </row>
    <row r="63" spans="1:8" ht="48" x14ac:dyDescent="0.2">
      <c r="A63" s="135" t="s">
        <v>165</v>
      </c>
      <c r="B63" s="140" t="s">
        <v>183</v>
      </c>
      <c r="C63" s="177">
        <v>4</v>
      </c>
      <c r="D63" s="177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7">
        <f>C65</f>
        <v>5</v>
      </c>
      <c r="D64" s="177">
        <f>D65</f>
        <v>5</v>
      </c>
      <c r="E64" s="177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7">
        <v>5</v>
      </c>
      <c r="D65" s="177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7">
        <f>C67</f>
        <v>3</v>
      </c>
      <c r="D66" s="177">
        <f>D67</f>
        <v>3</v>
      </c>
      <c r="E66" s="177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77">
        <v>3</v>
      </c>
      <c r="D67" s="177">
        <v>3</v>
      </c>
      <c r="E67" s="126">
        <v>0.75</v>
      </c>
      <c r="F67" s="127"/>
      <c r="G67" s="128">
        <f>E67/D67*100</f>
        <v>25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7">
        <f>C69</f>
        <v>2</v>
      </c>
      <c r="D68" s="177">
        <f>D69</f>
        <v>2</v>
      </c>
      <c r="E68" s="177">
        <f>E69</f>
        <v>0</v>
      </c>
      <c r="F68" s="177"/>
      <c r="G68" s="126"/>
      <c r="H68" s="128"/>
    </row>
    <row r="69" spans="1:8" ht="60" x14ac:dyDescent="0.2">
      <c r="A69" s="135" t="s">
        <v>171</v>
      </c>
      <c r="B69" s="140" t="s">
        <v>189</v>
      </c>
      <c r="C69" s="177">
        <v>2</v>
      </c>
      <c r="D69" s="177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7">
        <f>C71</f>
        <v>2</v>
      </c>
      <c r="D70" s="177">
        <f>D71</f>
        <v>2</v>
      </c>
      <c r="E70" s="177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7">
        <v>2</v>
      </c>
      <c r="D71" s="177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7">
        <f>C73</f>
        <v>46</v>
      </c>
      <c r="D72" s="177">
        <f>D73</f>
        <v>46</v>
      </c>
      <c r="E72" s="177">
        <f>E73</f>
        <v>3</v>
      </c>
      <c r="F72" s="177"/>
      <c r="G72" s="126"/>
      <c r="H72" s="130"/>
    </row>
    <row r="73" spans="1:8" ht="48" x14ac:dyDescent="0.2">
      <c r="A73" s="135" t="s">
        <v>175</v>
      </c>
      <c r="B73" s="140" t="s">
        <v>193</v>
      </c>
      <c r="C73" s="177">
        <v>46</v>
      </c>
      <c r="D73" s="177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77">
        <f>C75</f>
        <v>19</v>
      </c>
      <c r="D74" s="177">
        <f>D75</f>
        <v>19</v>
      </c>
      <c r="E74" s="177">
        <f>E75</f>
        <v>10.45</v>
      </c>
      <c r="F74" s="127"/>
      <c r="G74" s="128">
        <f t="shared" si="9"/>
        <v>54.999999999999993</v>
      </c>
      <c r="H74" s="128">
        <f t="shared" si="10"/>
        <v>-8.5500000000000007</v>
      </c>
    </row>
    <row r="75" spans="1:8" ht="48" x14ac:dyDescent="0.2">
      <c r="A75" s="136" t="s">
        <v>177</v>
      </c>
      <c r="B75" s="142" t="s">
        <v>195</v>
      </c>
      <c r="C75" s="177">
        <v>19</v>
      </c>
      <c r="D75" s="177">
        <v>19</v>
      </c>
      <c r="E75" s="126">
        <v>10.45</v>
      </c>
      <c r="F75" s="127"/>
      <c r="G75" s="128">
        <f t="shared" si="9"/>
        <v>54.999999999999993</v>
      </c>
      <c r="H75" s="128">
        <f t="shared" si="10"/>
        <v>-8.5500000000000007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105.84394</v>
      </c>
      <c r="F76" s="127">
        <f t="shared" si="11"/>
        <v>0</v>
      </c>
      <c r="G76" s="128">
        <f t="shared" si="9"/>
        <v>378.01407142857147</v>
      </c>
      <c r="H76" s="128">
        <f t="shared" si="10"/>
        <v>77.843940000000003</v>
      </c>
    </row>
    <row r="77" spans="1:8" ht="36" x14ac:dyDescent="0.2">
      <c r="A77" s="148" t="s">
        <v>212</v>
      </c>
      <c r="B77" s="86" t="s">
        <v>214</v>
      </c>
      <c r="C77" s="176"/>
      <c r="D77" s="176">
        <v>25</v>
      </c>
      <c r="E77" s="176">
        <v>104.06144</v>
      </c>
      <c r="F77" s="176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6"/>
      <c r="D78" s="176">
        <v>3</v>
      </c>
      <c r="E78" s="118">
        <v>1.7825</v>
      </c>
      <c r="F78" s="176"/>
      <c r="G78" s="128">
        <f t="shared" si="9"/>
        <v>59.416666666666664</v>
      </c>
      <c r="H78" s="118">
        <f t="shared" si="10"/>
        <v>-1.2175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64.171329999999998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7"/>
      <c r="D80" s="177"/>
      <c r="E80" s="126"/>
      <c r="F80" s="177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6"/>
      <c r="D81" s="176"/>
      <c r="E81" s="118"/>
      <c r="F81" s="176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455035.28199999995</v>
      </c>
      <c r="E82" s="76">
        <f>E83+E132+E130+E129</f>
        <v>91009.764670000019</v>
      </c>
      <c r="F82" s="75">
        <f>F83+F132+F130+F129</f>
        <v>100934.75434999999</v>
      </c>
      <c r="G82" s="76">
        <f>E82/D82*100</f>
        <v>20.000595178024025</v>
      </c>
      <c r="H82" s="77">
        <f t="shared" si="10"/>
        <v>-364025.51732999994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455035.28199999995</v>
      </c>
      <c r="E83" s="80">
        <f>E84+E87+E101+E122</f>
        <v>91009.764670000019</v>
      </c>
      <c r="F83" s="80">
        <f>F84+F87+F101+F122</f>
        <v>100934.75434999999</v>
      </c>
      <c r="G83" s="81">
        <f>E83/D83*100</f>
        <v>20.000595178024025</v>
      </c>
      <c r="H83" s="82">
        <f t="shared" si="10"/>
        <v>-364025.51732999994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42995.7</v>
      </c>
      <c r="F84" s="27">
        <f>SUM(F85+F86)</f>
        <v>54320</v>
      </c>
      <c r="G84" s="84">
        <f>E84/D84*100</f>
        <v>27.897185346673414</v>
      </c>
      <c r="H84" s="85">
        <f t="shared" si="10"/>
        <v>-111126.3</v>
      </c>
    </row>
    <row r="85" spans="1:8" x14ac:dyDescent="0.2">
      <c r="A85" s="59" t="s">
        <v>95</v>
      </c>
      <c r="B85" s="59" t="s">
        <v>96</v>
      </c>
      <c r="C85" s="177">
        <v>154122</v>
      </c>
      <c r="D85" s="177">
        <v>154122</v>
      </c>
      <c r="E85" s="126">
        <v>42995.7</v>
      </c>
      <c r="F85" s="177">
        <v>54320</v>
      </c>
      <c r="G85" s="126">
        <f>E85/D85*100</f>
        <v>27.897185346673414</v>
      </c>
      <c r="H85" s="126">
        <f t="shared" si="10"/>
        <v>-111126.3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6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1438.34365</v>
      </c>
      <c r="F87" s="53">
        <f t="shared" si="13"/>
        <v>645.64</v>
      </c>
      <c r="G87" s="54">
        <f>E87/D87*100</f>
        <v>1.5271806656279787</v>
      </c>
      <c r="H87" s="29">
        <f t="shared" si="10"/>
        <v>-92744.596350000022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6">
        <v>89</v>
      </c>
      <c r="D91" s="176">
        <v>89</v>
      </c>
      <c r="E91" s="118"/>
      <c r="F91" s="176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1438.34365</v>
      </c>
      <c r="F92" s="53">
        <f t="shared" ref="F92" si="15">F93+F94+F95+F96+F98+F97+F99</f>
        <v>645.64</v>
      </c>
      <c r="G92" s="54">
        <f t="shared" si="14"/>
        <v>1.6495807074987525</v>
      </c>
      <c r="H92" s="29">
        <f t="shared" si="10"/>
        <v>-85756.156350000019</v>
      </c>
    </row>
    <row r="93" spans="1:8" x14ac:dyDescent="0.2">
      <c r="A93" s="20" t="s">
        <v>107</v>
      </c>
      <c r="B93" s="59" t="s">
        <v>220</v>
      </c>
      <c r="C93" s="177">
        <v>990</v>
      </c>
      <c r="D93" s="177">
        <v>990</v>
      </c>
      <c r="E93" s="126"/>
      <c r="F93" s="177"/>
      <c r="G93" s="126">
        <f t="shared" si="14"/>
        <v>0</v>
      </c>
      <c r="H93" s="126">
        <f t="shared" si="10"/>
        <v>-990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608.04</v>
      </c>
      <c r="F94" s="127">
        <v>645.64</v>
      </c>
      <c r="G94" s="128">
        <f t="shared" si="14"/>
        <v>28.994325497115064</v>
      </c>
      <c r="H94" s="128">
        <f t="shared" si="10"/>
        <v>-1489.06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>
        <v>320</v>
      </c>
      <c r="F95" s="127"/>
      <c r="G95" s="128">
        <f t="shared" si="14"/>
        <v>7.5829383886255926</v>
      </c>
      <c r="H95" s="128">
        <f t="shared" si="10"/>
        <v>-3900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510.30365</v>
      </c>
      <c r="F99" s="127"/>
      <c r="G99" s="128">
        <v>0</v>
      </c>
      <c r="H99" s="128">
        <f>E99-C99</f>
        <v>-2621.6963500000002</v>
      </c>
    </row>
    <row r="100" spans="1:8" ht="12.75" thickBot="1" x14ac:dyDescent="0.25">
      <c r="A100" s="33" t="s">
        <v>111</v>
      </c>
      <c r="B100" s="169" t="s">
        <v>112</v>
      </c>
      <c r="C100" s="176"/>
      <c r="D100" s="176"/>
      <c r="E100" s="118"/>
      <c r="F100" s="176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42769.817470000009</v>
      </c>
      <c r="F101" s="75">
        <f>F102+F113+F115+F117+F118+F119+F120+F114+F116</f>
        <v>39918.619949999993</v>
      </c>
      <c r="G101" s="76">
        <f t="shared" ref="G101:G108" si="16">E101/D101*100</f>
        <v>23.732504330909219</v>
      </c>
      <c r="H101" s="77">
        <f t="shared" ref="H101:H108" si="17">E101-D101</f>
        <v>-137446.38252999994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30982.81</v>
      </c>
      <c r="F102" s="27">
        <f t="shared" si="18"/>
        <v>30758.172999999999</v>
      </c>
      <c r="G102" s="84">
        <f t="shared" si="16"/>
        <v>22.937011115075908</v>
      </c>
      <c r="H102" s="85">
        <f t="shared" si="17"/>
        <v>-104094.98999999999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7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24130</v>
      </c>
      <c r="F105" s="127">
        <v>23931</v>
      </c>
      <c r="G105" s="128">
        <f t="shared" si="16"/>
        <v>24.999715088203512</v>
      </c>
      <c r="H105" s="128">
        <f t="shared" si="17"/>
        <v>-72391.100000000006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4100</v>
      </c>
      <c r="F106" s="127">
        <v>3888</v>
      </c>
      <c r="G106" s="128">
        <f t="shared" si="16"/>
        <v>25.003049152335649</v>
      </c>
      <c r="H106" s="128">
        <f t="shared" si="17"/>
        <v>-12298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2727.38</v>
      </c>
      <c r="F111" s="127">
        <v>2939.1729999999998</v>
      </c>
      <c r="G111" s="128">
        <f t="shared" si="19"/>
        <v>25.790095789244756</v>
      </c>
      <c r="H111" s="128">
        <f t="shared" si="20"/>
        <v>-7847.9199999999992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7">
        <v>1765.9</v>
      </c>
      <c r="D113" s="177">
        <v>1765.9</v>
      </c>
      <c r="E113" s="126">
        <v>370.47</v>
      </c>
      <c r="F113" s="177">
        <v>380</v>
      </c>
      <c r="G113" s="126">
        <f t="shared" si="19"/>
        <v>20.97910413953225</v>
      </c>
      <c r="H113" s="126">
        <f t="shared" si="20"/>
        <v>-1395.43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153.375</v>
      </c>
      <c r="F118" s="127">
        <v>203.649</v>
      </c>
      <c r="G118" s="128">
        <f t="shared" si="19"/>
        <v>25</v>
      </c>
      <c r="H118" s="128">
        <f t="shared" si="20"/>
        <v>-460.125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344.38747000000001</v>
      </c>
      <c r="F119" s="127">
        <v>283.3</v>
      </c>
      <c r="G119" s="128">
        <f t="shared" si="19"/>
        <v>23.438880419247262</v>
      </c>
      <c r="H119" s="128">
        <f t="shared" si="20"/>
        <v>-1124.9125300000001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10527</v>
      </c>
      <c r="F120" s="53">
        <f>F121</f>
        <v>7892</v>
      </c>
      <c r="G120" s="54">
        <f t="shared" si="19"/>
        <v>27.515094487571552</v>
      </c>
      <c r="H120" s="29">
        <f t="shared" si="20"/>
        <v>-27732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10527</v>
      </c>
      <c r="F121" s="57">
        <v>7892</v>
      </c>
      <c r="G121" s="39">
        <f t="shared" si="19"/>
        <v>27.515094487571552</v>
      </c>
      <c r="H121" s="39">
        <f t="shared" si="20"/>
        <v>-27732</v>
      </c>
    </row>
    <row r="122" spans="1:8" ht="17.2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3805.90355</v>
      </c>
      <c r="F122" s="75">
        <v>6050.4943999999996</v>
      </c>
      <c r="G122" s="76">
        <f t="shared" si="19"/>
        <v>14.354239899597731</v>
      </c>
      <c r="H122" s="77">
        <f t="shared" si="20"/>
        <v>-22708.238450000001</v>
      </c>
    </row>
    <row r="123" spans="1:8" ht="12.75" hidden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3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7"/>
      <c r="G124" s="126">
        <v>0</v>
      </c>
      <c r="H124" s="126">
        <f t="shared" si="21"/>
        <v>0</v>
      </c>
    </row>
    <row r="125" spans="1:8" ht="24.75" hidden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thickBot="1" x14ac:dyDescent="0.25">
      <c r="A128" s="20" t="s">
        <v>141</v>
      </c>
      <c r="B128" s="164" t="s">
        <v>146</v>
      </c>
      <c r="C128" s="176"/>
      <c r="D128" s="176"/>
      <c r="E128" s="118"/>
      <c r="F128" s="176"/>
      <c r="G128" s="118">
        <v>0</v>
      </c>
      <c r="H128" s="118">
        <f t="shared" si="21"/>
        <v>0</v>
      </c>
    </row>
    <row r="129" spans="1:8" ht="12.75" hidden="1" thickBot="1" x14ac:dyDescent="0.25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hidden="1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hidden="1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hidden="1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5">
        <f t="shared" si="21"/>
        <v>0</v>
      </c>
    </row>
    <row r="133" spans="1:8" ht="21.75" customHeight="1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541374.42499999993</v>
      </c>
      <c r="E133" s="54">
        <f>E82+E8</f>
        <v>109875.72937000002</v>
      </c>
      <c r="F133" s="53">
        <f>F8+F82</f>
        <v>120900.68811999999</v>
      </c>
      <c r="G133" s="54">
        <f>E133/D133*100</f>
        <v>20.295700036070237</v>
      </c>
      <c r="H133" s="29">
        <f>E133-D133</f>
        <v>-431498.69562999991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55118110236220474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252</v>
      </c>
      <c r="C4" s="3"/>
      <c r="D4" s="3"/>
      <c r="G4" s="9"/>
      <c r="H4" s="9"/>
    </row>
    <row r="5" spans="1:8" s="11" customFormat="1" ht="12.75" thickBot="1" x14ac:dyDescent="0.25">
      <c r="A5" s="228" t="s">
        <v>241</v>
      </c>
      <c r="B5" s="212" t="s">
        <v>2</v>
      </c>
      <c r="C5" s="217" t="s">
        <v>245</v>
      </c>
      <c r="D5" s="217" t="s">
        <v>246</v>
      </c>
      <c r="E5" s="214" t="s">
        <v>253</v>
      </c>
      <c r="F5" s="217" t="s">
        <v>254</v>
      </c>
      <c r="G5" s="208" t="s">
        <v>1</v>
      </c>
      <c r="H5" s="209"/>
    </row>
    <row r="6" spans="1:8" s="11" customFormat="1" x14ac:dyDescent="0.2">
      <c r="A6" s="229"/>
      <c r="B6" s="227"/>
      <c r="C6" s="218"/>
      <c r="D6" s="218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219"/>
      <c r="D7" s="219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34718.52403</v>
      </c>
      <c r="F8" s="15">
        <f>F9+F14+F24+F46+F57+F79+F34+F53</f>
        <v>36004.026070000007</v>
      </c>
      <c r="G8" s="16">
        <f t="shared" ref="G8:G19" si="0">E8/D8*100</f>
        <v>40.211800608213125</v>
      </c>
      <c r="H8" s="17">
        <f t="shared" ref="H8:H19" si="1">E8-D8</f>
        <v>-51620.618969999996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17033.103029999998</v>
      </c>
      <c r="F9" s="15">
        <f>F10</f>
        <v>17864.266670000005</v>
      </c>
      <c r="G9" s="16">
        <f t="shared" si="0"/>
        <v>32.657429851083933</v>
      </c>
      <c r="H9" s="17">
        <f t="shared" si="1"/>
        <v>-35123.796970000003</v>
      </c>
    </row>
    <row r="10" spans="1:8" x14ac:dyDescent="0.2">
      <c r="A10" s="20" t="s">
        <v>10</v>
      </c>
      <c r="B10" s="163" t="s">
        <v>11</v>
      </c>
      <c r="C10" s="180">
        <f>C11+C12+C13</f>
        <v>52156.9</v>
      </c>
      <c r="D10" s="180">
        <f>D11+D12+D13</f>
        <v>52156.9</v>
      </c>
      <c r="E10" s="180">
        <f>E11+E12+E13</f>
        <v>17033.103029999998</v>
      </c>
      <c r="F10" s="180">
        <f>F11+F12+F13</f>
        <v>17864.266670000005</v>
      </c>
      <c r="G10" s="126">
        <f t="shared" si="0"/>
        <v>32.657429851083933</v>
      </c>
      <c r="H10" s="126">
        <f t="shared" si="1"/>
        <v>-35123.796970000003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16972.750199999999</v>
      </c>
      <c r="F11" s="127">
        <v>17809.903040000001</v>
      </c>
      <c r="G11" s="126">
        <f t="shared" si="0"/>
        <v>32.836989314713882</v>
      </c>
      <c r="H11" s="128">
        <f t="shared" si="1"/>
        <v>-34715.149799999999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26.699670000000001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55.490920000000003</v>
      </c>
      <c r="F13" s="127">
        <v>27.663959999999999</v>
      </c>
      <c r="G13" s="126">
        <f t="shared" si="0"/>
        <v>23.613157446808511</v>
      </c>
      <c r="H13" s="128">
        <f t="shared" si="1"/>
        <v>-179.50907999999998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15034.352390000002</v>
      </c>
      <c r="F14" s="15">
        <f>F15+F19+F21+F22+F23</f>
        <v>14493.843729999999</v>
      </c>
      <c r="G14" s="28">
        <f t="shared" si="0"/>
        <v>67.297153747160394</v>
      </c>
      <c r="H14" s="29">
        <f t="shared" si="1"/>
        <v>-7305.8976099999982</v>
      </c>
    </row>
    <row r="15" spans="1:8" s="30" customFormat="1" x14ac:dyDescent="0.2">
      <c r="A15" s="20" t="s">
        <v>17</v>
      </c>
      <c r="B15" s="157" t="s">
        <v>18</v>
      </c>
      <c r="C15" s="180">
        <f>C16+C17</f>
        <v>19088</v>
      </c>
      <c r="D15" s="180">
        <f>D16+D17</f>
        <v>19088</v>
      </c>
      <c r="E15" s="180">
        <f>E16+E17+E18</f>
        <v>12877.06963</v>
      </c>
      <c r="F15" s="180">
        <f>F16+F17+F18</f>
        <v>11990.315559999999</v>
      </c>
      <c r="G15" s="31">
        <f t="shared" si="0"/>
        <v>67.461596971919533</v>
      </c>
      <c r="H15" s="32">
        <f t="shared" si="1"/>
        <v>-6210.93037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11270.18339</v>
      </c>
      <c r="F16" s="127">
        <v>8978.72228</v>
      </c>
      <c r="G16" s="128">
        <f t="shared" si="0"/>
        <v>82.765538591466552</v>
      </c>
      <c r="H16" s="128">
        <f t="shared" si="1"/>
        <v>-2346.8166099999999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1606.88624</v>
      </c>
      <c r="F17" s="127">
        <v>3016.7109099999998</v>
      </c>
      <c r="G17" s="128">
        <f t="shared" si="0"/>
        <v>29.370978614512889</v>
      </c>
      <c r="H17" s="128">
        <f t="shared" si="1"/>
        <v>-3864.1137600000002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660.68965000000003</v>
      </c>
      <c r="F19" s="127">
        <v>492.51643999999999</v>
      </c>
      <c r="G19" s="128">
        <f t="shared" si="0"/>
        <v>130.57107707509883</v>
      </c>
      <c r="H19" s="128">
        <f t="shared" si="1"/>
        <v>154.68965000000003</v>
      </c>
    </row>
    <row r="20" spans="1:8" x14ac:dyDescent="0.2">
      <c r="A20" s="37" t="s">
        <v>27</v>
      </c>
      <c r="B20" s="38" t="s">
        <v>219</v>
      </c>
      <c r="C20" s="180"/>
      <c r="D20" s="180"/>
      <c r="E20" s="126"/>
      <c r="F20" s="180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1237.6125099999999</v>
      </c>
      <c r="F21" s="127">
        <v>1689.0466100000001</v>
      </c>
      <c r="G21" s="128">
        <f>E21/D21*100</f>
        <v>64.847393764736708</v>
      </c>
      <c r="H21" s="128">
        <f t="shared" ref="H21:H34" si="2">E21-D21</f>
        <v>-670.88749000000007</v>
      </c>
    </row>
    <row r="22" spans="1:8" x14ac:dyDescent="0.2">
      <c r="A22" s="20" t="s">
        <v>30</v>
      </c>
      <c r="B22" s="43" t="s">
        <v>31</v>
      </c>
      <c r="C22" s="179">
        <v>837.75</v>
      </c>
      <c r="D22" s="179">
        <v>837.75</v>
      </c>
      <c r="E22" s="118">
        <v>258.98059999999998</v>
      </c>
      <c r="F22" s="179">
        <v>321.96512000000001</v>
      </c>
      <c r="G22" s="128">
        <f>E22/D22*100</f>
        <v>30.913828707848403</v>
      </c>
      <c r="H22" s="118">
        <f t="shared" si="2"/>
        <v>-578.76940000000002</v>
      </c>
    </row>
    <row r="23" spans="1:8" ht="12.75" thickBot="1" x14ac:dyDescent="0.25">
      <c r="A23" s="43" t="s">
        <v>32</v>
      </c>
      <c r="B23" s="43" t="s">
        <v>33</v>
      </c>
      <c r="C23" s="179"/>
      <c r="D23" s="179"/>
      <c r="E23" s="118"/>
      <c r="F23" s="179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750.39956000000006</v>
      </c>
      <c r="F24" s="16">
        <f>F25+F27+F28</f>
        <v>787.94444999999996</v>
      </c>
      <c r="G24" s="16">
        <f t="shared" ref="G24:G32" si="3">E24/D24*100</f>
        <v>40.111158862518714</v>
      </c>
      <c r="H24" s="16">
        <f t="shared" si="2"/>
        <v>-1120.4004399999999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518.78872000000001</v>
      </c>
      <c r="F25" s="180">
        <f>F26</f>
        <v>412.46095000000003</v>
      </c>
      <c r="G25" s="126">
        <f t="shared" si="3"/>
        <v>49.04412176214786</v>
      </c>
      <c r="H25" s="126">
        <f t="shared" si="2"/>
        <v>-539.01127999999994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518.78872000000001</v>
      </c>
      <c r="F26" s="127">
        <v>412.46095000000003</v>
      </c>
      <c r="G26" s="128">
        <f t="shared" si="3"/>
        <v>49.04412176214786</v>
      </c>
      <c r="H26" s="128">
        <f t="shared" si="2"/>
        <v>-539.01127999999994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34.5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231.61084</v>
      </c>
      <c r="F28" s="127">
        <f>F29+F30+F31+F32</f>
        <v>340.98349999999999</v>
      </c>
      <c r="G28" s="128">
        <f t="shared" si="3"/>
        <v>31.511678911564626</v>
      </c>
      <c r="H28" s="128">
        <f t="shared" si="2"/>
        <v>-503.38916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122.76084</v>
      </c>
      <c r="F30" s="127">
        <v>140.23349999999999</v>
      </c>
      <c r="G30" s="128">
        <f t="shared" si="3"/>
        <v>18.543933534743203</v>
      </c>
      <c r="H30" s="128">
        <f t="shared" si="2"/>
        <v>-539.23915999999997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23.85</v>
      </c>
      <c r="F31" s="127">
        <v>33.75</v>
      </c>
      <c r="G31" s="128">
        <f t="shared" si="3"/>
        <v>132.50000000000003</v>
      </c>
      <c r="H31" s="128">
        <f t="shared" si="2"/>
        <v>5.8500000000000014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85</v>
      </c>
      <c r="F32" s="127">
        <v>167</v>
      </c>
      <c r="G32" s="128">
        <f t="shared" si="3"/>
        <v>154.54545454545453</v>
      </c>
      <c r="H32" s="128">
        <f t="shared" si="2"/>
        <v>30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9375.2999999999993</v>
      </c>
      <c r="D34" s="202">
        <f>D36+D44</f>
        <v>9375.2999999999993</v>
      </c>
      <c r="E34" s="202">
        <f>E36+E44</f>
        <v>1066.42786</v>
      </c>
      <c r="F34" s="202">
        <f>F38+F39+F41+F44</f>
        <v>1794.6249400000002</v>
      </c>
      <c r="G34" s="204">
        <f>E34/D34*100</f>
        <v>11.374866510938318</v>
      </c>
      <c r="H34" s="206">
        <f t="shared" si="2"/>
        <v>-8308.8721399999995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180">
        <f>C37+C39+C41+C43</f>
        <v>9135.2999999999993</v>
      </c>
      <c r="D36" s="180">
        <f>D37+D39+D41+D43</f>
        <v>9135.2999999999993</v>
      </c>
      <c r="E36" s="180">
        <f>E37+E39+E41+E43</f>
        <v>989.56637999999998</v>
      </c>
      <c r="F36" s="180">
        <f t="shared" ref="F36" si="4">F37+F39+F41+F43</f>
        <v>1658.4979900000001</v>
      </c>
      <c r="G36" s="128">
        <f t="shared" ref="G36:G48" si="5">E36/D36*100</f>
        <v>10.83233588387902</v>
      </c>
      <c r="H36" s="126">
        <f t="shared" ref="H36:H61" si="6">E36-D36</f>
        <v>-8145.7336199999991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933.98414000000002</v>
      </c>
      <c r="F37" s="127">
        <f>F38</f>
        <v>1630.6809900000001</v>
      </c>
      <c r="G37" s="128">
        <f t="shared" si="5"/>
        <v>11.370221930048817</v>
      </c>
      <c r="H37" s="128">
        <f t="shared" si="6"/>
        <v>-7280.3158599999988</v>
      </c>
    </row>
    <row r="38" spans="1:234" ht="24" x14ac:dyDescent="0.2">
      <c r="A38" s="122" t="s">
        <v>55</v>
      </c>
      <c r="B38" s="132" t="s">
        <v>54</v>
      </c>
      <c r="C38" s="179">
        <v>8214.2999999999993</v>
      </c>
      <c r="D38" s="179">
        <v>8214.2999999999993</v>
      </c>
      <c r="E38" s="118">
        <v>933.98414000000002</v>
      </c>
      <c r="F38" s="121">
        <v>1630.6809900000001</v>
      </c>
      <c r="G38" s="118">
        <f t="shared" si="5"/>
        <v>11.370221930048817</v>
      </c>
      <c r="H38" s="115">
        <f t="shared" si="6"/>
        <v>-7280.3158599999988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9">
        <f>C42</f>
        <v>136.1</v>
      </c>
      <c r="D41" s="179">
        <f>D42</f>
        <v>136.1</v>
      </c>
      <c r="E41" s="128">
        <f>E42</f>
        <v>55.582239999999999</v>
      </c>
      <c r="F41" s="127">
        <f>F42</f>
        <v>27.817</v>
      </c>
      <c r="G41" s="128">
        <f t="shared" si="5"/>
        <v>40.839265246142546</v>
      </c>
      <c r="H41" s="115">
        <f t="shared" si="6"/>
        <v>-80.517759999999996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55.582239999999999</v>
      </c>
      <c r="F42" s="70">
        <v>27.817</v>
      </c>
      <c r="G42" s="128">
        <f t="shared" si="5"/>
        <v>40.839265246142546</v>
      </c>
      <c r="H42" s="128">
        <f t="shared" si="6"/>
        <v>-80.517759999999996</v>
      </c>
    </row>
    <row r="43" spans="1:234" s="51" customFormat="1" ht="60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76.86148</v>
      </c>
      <c r="F44" s="53">
        <f>F45</f>
        <v>136.12694999999999</v>
      </c>
      <c r="G44" s="28">
        <f t="shared" si="5"/>
        <v>32.025616666666664</v>
      </c>
      <c r="H44" s="29">
        <f t="shared" si="6"/>
        <v>-163.13852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76.86148</v>
      </c>
      <c r="F45" s="58">
        <v>136.12694999999999</v>
      </c>
      <c r="G45" s="39">
        <f t="shared" si="5"/>
        <v>32.025616666666664</v>
      </c>
      <c r="H45" s="32">
        <f t="shared" si="6"/>
        <v>-163.13852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36.066760000000002</v>
      </c>
      <c r="F46" s="15">
        <f>F47</f>
        <v>142.86288999999999</v>
      </c>
      <c r="G46" s="28">
        <f t="shared" si="5"/>
        <v>31.120740683216418</v>
      </c>
      <c r="H46" s="29">
        <f t="shared" si="6"/>
        <v>-79.826239999999999</v>
      </c>
    </row>
    <row r="47" spans="1:234" s="51" customFormat="1" x14ac:dyDescent="0.2">
      <c r="A47" s="20" t="s">
        <v>66</v>
      </c>
      <c r="B47" s="59" t="s">
        <v>67</v>
      </c>
      <c r="C47" s="180">
        <f>C50+C48+C49+C51+C52</f>
        <v>115.893</v>
      </c>
      <c r="D47" s="180">
        <f>D50+D48+D49+D51+D52</f>
        <v>115.893</v>
      </c>
      <c r="E47" s="126">
        <f>E48+E49+E50+E51+E52</f>
        <v>36.066760000000002</v>
      </c>
      <c r="F47" s="126">
        <f>F48+F49+F50+F51+F52</f>
        <v>142.86288999999999</v>
      </c>
      <c r="G47" s="126">
        <f t="shared" si="5"/>
        <v>31.120740683216418</v>
      </c>
      <c r="H47" s="126">
        <f t="shared" si="6"/>
        <v>-79.826239999999999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26.502089999999999</v>
      </c>
      <c r="F48" s="127">
        <v>21.828150000000001</v>
      </c>
      <c r="G48" s="126">
        <f t="shared" si="5"/>
        <v>306.84369572768315</v>
      </c>
      <c r="H48" s="128">
        <f t="shared" si="6"/>
        <v>17.865089999999999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9.4667499999999993</v>
      </c>
      <c r="F50" s="127">
        <v>26.634920000000001</v>
      </c>
      <c r="G50" s="126">
        <f>E50/D50*100</f>
        <v>8.826312747072425</v>
      </c>
      <c r="H50" s="128">
        <f t="shared" si="6"/>
        <v>-97.789249999999996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>
        <v>9.7919999999999993E-2</v>
      </c>
      <c r="F52" s="127">
        <v>94.399820000000005</v>
      </c>
      <c r="G52" s="128" t="e">
        <f>E52/D52*100</f>
        <v>#DIV/0!</v>
      </c>
      <c r="H52" s="128">
        <f t="shared" si="6"/>
        <v>9.7919999999999993E-2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596.12382000000002</v>
      </c>
      <c r="F53" s="61">
        <f>F54+F55+F56</f>
        <v>114.50366</v>
      </c>
      <c r="G53" s="54">
        <f>E53/D53*100</f>
        <v>163.7702802197802</v>
      </c>
      <c r="H53" s="29">
        <f t="shared" si="6"/>
        <v>232.12382000000002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80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9"/>
      <c r="D55" s="179">
        <v>125</v>
      </c>
      <c r="E55" s="118">
        <v>590.36062000000004</v>
      </c>
      <c r="F55" s="179">
        <v>80.003380000000007</v>
      </c>
      <c r="G55" s="126">
        <f>E55/D55*100</f>
        <v>472.28849600000001</v>
      </c>
      <c r="H55" s="118">
        <f t="shared" si="6"/>
        <v>465.36062000000004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>
        <v>34.500279999999997</v>
      </c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145.29706999999999</v>
      </c>
      <c r="F57" s="69">
        <v>686.70788000000005</v>
      </c>
      <c r="G57" s="54">
        <f>E57/D57*100</f>
        <v>125.2560948275862</v>
      </c>
      <c r="H57" s="29">
        <f t="shared" si="6"/>
        <v>29.297069999999991</v>
      </c>
    </row>
    <row r="58" spans="1:8" ht="36" x14ac:dyDescent="0.2">
      <c r="A58" s="134" t="s">
        <v>161</v>
      </c>
      <c r="B58" s="137" t="s">
        <v>178</v>
      </c>
      <c r="C58" s="180">
        <f>C59</f>
        <v>4</v>
      </c>
      <c r="D58" s="180">
        <f>D59</f>
        <v>4</v>
      </c>
      <c r="E58" s="180">
        <f t="shared" ref="E58" si="8">E59</f>
        <v>0.05</v>
      </c>
      <c r="F58" s="180"/>
      <c r="G58" s="126">
        <f>E58/D58*100</f>
        <v>1.25</v>
      </c>
      <c r="H58" s="126">
        <f t="shared" si="6"/>
        <v>-3.95</v>
      </c>
    </row>
    <row r="59" spans="1:8" s="11" customFormat="1" ht="48" x14ac:dyDescent="0.2">
      <c r="A59" s="135" t="s">
        <v>162</v>
      </c>
      <c r="B59" s="138" t="s">
        <v>179</v>
      </c>
      <c r="C59" s="180">
        <v>4</v>
      </c>
      <c r="D59" s="180">
        <v>4</v>
      </c>
      <c r="E59" s="126">
        <v>0.05</v>
      </c>
      <c r="F59" s="70"/>
      <c r="G59" s="126">
        <f>E59/D59*100</f>
        <v>1.25</v>
      </c>
      <c r="H59" s="128">
        <f t="shared" si="6"/>
        <v>-3.95</v>
      </c>
    </row>
    <row r="60" spans="1:8" ht="36" x14ac:dyDescent="0.2">
      <c r="A60" s="134" t="s">
        <v>228</v>
      </c>
      <c r="B60" s="139" t="s">
        <v>180</v>
      </c>
      <c r="C60" s="180">
        <f>C61</f>
        <v>3</v>
      </c>
      <c r="D60" s="180">
        <f>D61</f>
        <v>3</v>
      </c>
      <c r="E60" s="180">
        <f>E61</f>
        <v>2.5</v>
      </c>
      <c r="F60" s="127"/>
      <c r="G60" s="128"/>
      <c r="H60" s="128">
        <f t="shared" si="6"/>
        <v>-0.5</v>
      </c>
    </row>
    <row r="61" spans="1:8" ht="48" x14ac:dyDescent="0.2">
      <c r="A61" s="135" t="s">
        <v>163</v>
      </c>
      <c r="B61" s="140" t="s">
        <v>181</v>
      </c>
      <c r="C61" s="180">
        <v>3</v>
      </c>
      <c r="D61" s="180">
        <v>3</v>
      </c>
      <c r="E61" s="126">
        <v>2.5</v>
      </c>
      <c r="F61" s="127"/>
      <c r="G61" s="128">
        <f>E61/D61*100</f>
        <v>83.333333333333343</v>
      </c>
      <c r="H61" s="143">
        <f t="shared" si="6"/>
        <v>-0.5</v>
      </c>
    </row>
    <row r="62" spans="1:8" ht="36" x14ac:dyDescent="0.2">
      <c r="A62" s="134" t="s">
        <v>164</v>
      </c>
      <c r="B62" s="141" t="s">
        <v>182</v>
      </c>
      <c r="C62" s="180">
        <f>C63</f>
        <v>4</v>
      </c>
      <c r="D62" s="180">
        <f>D63</f>
        <v>4</v>
      </c>
      <c r="E62" s="180">
        <f>E63</f>
        <v>0</v>
      </c>
      <c r="F62" s="180"/>
      <c r="G62" s="126"/>
      <c r="H62" s="129"/>
    </row>
    <row r="63" spans="1:8" ht="48" x14ac:dyDescent="0.2">
      <c r="A63" s="135" t="s">
        <v>165</v>
      </c>
      <c r="B63" s="140" t="s">
        <v>183</v>
      </c>
      <c r="C63" s="180">
        <v>4</v>
      </c>
      <c r="D63" s="180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80">
        <f>C65</f>
        <v>5</v>
      </c>
      <c r="D64" s="180">
        <f>D65</f>
        <v>5</v>
      </c>
      <c r="E64" s="180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80">
        <v>5</v>
      </c>
      <c r="D65" s="180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80">
        <f>C67</f>
        <v>3</v>
      </c>
      <c r="D66" s="180">
        <f>D67</f>
        <v>3</v>
      </c>
      <c r="E66" s="180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80">
        <v>3</v>
      </c>
      <c r="D67" s="180">
        <v>3</v>
      </c>
      <c r="E67" s="126">
        <v>0.75</v>
      </c>
      <c r="F67" s="127"/>
      <c r="G67" s="128">
        <f>E67/D67*100</f>
        <v>25</v>
      </c>
      <c r="H67" s="128">
        <f>E68-D67</f>
        <v>-2.85</v>
      </c>
    </row>
    <row r="68" spans="1:8" ht="36" x14ac:dyDescent="0.2">
      <c r="A68" s="134" t="s">
        <v>170</v>
      </c>
      <c r="B68" s="141" t="s">
        <v>188</v>
      </c>
      <c r="C68" s="180">
        <f>C69</f>
        <v>2</v>
      </c>
      <c r="D68" s="180">
        <f>D69</f>
        <v>2</v>
      </c>
      <c r="E68" s="180">
        <f>E69</f>
        <v>0.15</v>
      </c>
      <c r="F68" s="180"/>
      <c r="G68" s="126"/>
      <c r="H68" s="128"/>
    </row>
    <row r="69" spans="1:8" ht="60" x14ac:dyDescent="0.2">
      <c r="A69" s="135" t="s">
        <v>171</v>
      </c>
      <c r="B69" s="140" t="s">
        <v>189</v>
      </c>
      <c r="C69" s="180">
        <v>2</v>
      </c>
      <c r="D69" s="180">
        <v>2</v>
      </c>
      <c r="E69" s="126">
        <v>0.15</v>
      </c>
      <c r="F69" s="127"/>
      <c r="G69" s="128">
        <f>E69/D69*100</f>
        <v>7.5</v>
      </c>
      <c r="H69" s="128">
        <f>E69-D69</f>
        <v>-1.85</v>
      </c>
    </row>
    <row r="70" spans="1:8" ht="36" x14ac:dyDescent="0.2">
      <c r="A70" s="134" t="s">
        <v>172</v>
      </c>
      <c r="B70" s="141" t="s">
        <v>190</v>
      </c>
      <c r="C70" s="180">
        <f>C71</f>
        <v>2</v>
      </c>
      <c r="D70" s="180">
        <f>D71</f>
        <v>2</v>
      </c>
      <c r="E70" s="180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80">
        <v>2</v>
      </c>
      <c r="D71" s="180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24.75" customHeight="1" x14ac:dyDescent="0.2">
      <c r="A72" s="134" t="s">
        <v>174</v>
      </c>
      <c r="B72" s="141" t="s">
        <v>192</v>
      </c>
      <c r="C72" s="180">
        <f>C73</f>
        <v>46</v>
      </c>
      <c r="D72" s="180">
        <f>D73</f>
        <v>46</v>
      </c>
      <c r="E72" s="180">
        <f>E73</f>
        <v>3</v>
      </c>
      <c r="F72" s="180"/>
      <c r="G72" s="126"/>
      <c r="H72" s="130"/>
    </row>
    <row r="73" spans="1:8" ht="48" x14ac:dyDescent="0.2">
      <c r="A73" s="135" t="s">
        <v>175</v>
      </c>
      <c r="B73" s="140" t="s">
        <v>193</v>
      </c>
      <c r="C73" s="180">
        <v>46</v>
      </c>
      <c r="D73" s="180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80">
        <f>C75</f>
        <v>19</v>
      </c>
      <c r="D74" s="180">
        <f>D75</f>
        <v>19</v>
      </c>
      <c r="E74" s="180">
        <f>E75</f>
        <v>11.75</v>
      </c>
      <c r="F74" s="127"/>
      <c r="G74" s="128">
        <f t="shared" si="9"/>
        <v>61.842105263157897</v>
      </c>
      <c r="H74" s="128">
        <f t="shared" si="10"/>
        <v>-7.25</v>
      </c>
    </row>
    <row r="75" spans="1:8" ht="48" x14ac:dyDescent="0.2">
      <c r="A75" s="136" t="s">
        <v>177</v>
      </c>
      <c r="B75" s="142" t="s">
        <v>195</v>
      </c>
      <c r="C75" s="180">
        <v>19</v>
      </c>
      <c r="D75" s="180">
        <v>19</v>
      </c>
      <c r="E75" s="126">
        <v>11.75</v>
      </c>
      <c r="F75" s="127"/>
      <c r="G75" s="128">
        <f t="shared" si="9"/>
        <v>61.842105263157897</v>
      </c>
      <c r="H75" s="128">
        <f t="shared" si="10"/>
        <v>-7.25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126.84707</v>
      </c>
      <c r="F76" s="127">
        <f t="shared" si="11"/>
        <v>0</v>
      </c>
      <c r="G76" s="128">
        <f t="shared" si="9"/>
        <v>453.02525000000003</v>
      </c>
      <c r="H76" s="128">
        <f t="shared" si="10"/>
        <v>98.847070000000002</v>
      </c>
    </row>
    <row r="77" spans="1:8" ht="36" x14ac:dyDescent="0.2">
      <c r="A77" s="148" t="s">
        <v>212</v>
      </c>
      <c r="B77" s="86" t="s">
        <v>214</v>
      </c>
      <c r="C77" s="179"/>
      <c r="D77" s="179">
        <v>25</v>
      </c>
      <c r="E77" s="179">
        <v>124.49207</v>
      </c>
      <c r="F77" s="179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9"/>
      <c r="D78" s="179">
        <v>3</v>
      </c>
      <c r="E78" s="118">
        <v>2.355</v>
      </c>
      <c r="F78" s="179"/>
      <c r="G78" s="128">
        <f t="shared" si="9"/>
        <v>78.5</v>
      </c>
      <c r="H78" s="118">
        <f t="shared" si="10"/>
        <v>-0.64500000000000002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56.753540000000001</v>
      </c>
      <c r="F79" s="53">
        <f t="shared" si="12"/>
        <v>119.27185</v>
      </c>
      <c r="G79" s="54" t="e">
        <f t="shared" si="9"/>
        <v>#DIV/0!</v>
      </c>
      <c r="H79" s="29">
        <f t="shared" si="10"/>
        <v>56.753540000000001</v>
      </c>
    </row>
    <row r="80" spans="1:8" x14ac:dyDescent="0.2">
      <c r="A80" s="20" t="s">
        <v>229</v>
      </c>
      <c r="B80" s="59" t="s">
        <v>88</v>
      </c>
      <c r="C80" s="180"/>
      <c r="D80" s="180"/>
      <c r="E80" s="126"/>
      <c r="F80" s="180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9"/>
      <c r="D81" s="179"/>
      <c r="E81" s="118">
        <v>56.753540000000001</v>
      </c>
      <c r="F81" s="179">
        <v>107.92941999999999</v>
      </c>
      <c r="G81" s="118" t="e">
        <f>E81/D81*100</f>
        <v>#DIV/0!</v>
      </c>
      <c r="H81" s="118">
        <f t="shared" si="10"/>
        <v>56.753540000000001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446788.08199999994</v>
      </c>
      <c r="E82" s="76">
        <f>E83+E132+E130+E129</f>
        <v>141584.69618</v>
      </c>
      <c r="F82" s="75">
        <f>F83+F132+F130+F129</f>
        <v>131307.70142999999</v>
      </c>
      <c r="G82" s="76">
        <f>E82/D82*100</f>
        <v>31.68945231175616</v>
      </c>
      <c r="H82" s="77">
        <f t="shared" si="10"/>
        <v>-305203.38581999997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446788.08199999994</v>
      </c>
      <c r="E83" s="80">
        <f>E84+E87+E101+E122</f>
        <v>141584.69618</v>
      </c>
      <c r="F83" s="80">
        <f>F84+F87+F101+F122</f>
        <v>131307.70142999999</v>
      </c>
      <c r="G83" s="81">
        <f>E83/D83*100</f>
        <v>31.68945231175616</v>
      </c>
      <c r="H83" s="82">
        <f t="shared" si="10"/>
        <v>-305203.38581999997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63694.9</v>
      </c>
      <c r="F84" s="27">
        <f>SUM(F85+F86)</f>
        <v>63501</v>
      </c>
      <c r="G84" s="84">
        <f>E84/D84*100</f>
        <v>41.327584640739154</v>
      </c>
      <c r="H84" s="85">
        <f t="shared" si="10"/>
        <v>-90427.1</v>
      </c>
    </row>
    <row r="85" spans="1:8" x14ac:dyDescent="0.2">
      <c r="A85" s="59" t="s">
        <v>95</v>
      </c>
      <c r="B85" s="59" t="s">
        <v>96</v>
      </c>
      <c r="C85" s="180">
        <v>154122</v>
      </c>
      <c r="D85" s="180">
        <v>154122</v>
      </c>
      <c r="E85" s="126">
        <v>63694.9</v>
      </c>
      <c r="F85" s="180">
        <v>63501</v>
      </c>
      <c r="G85" s="126">
        <f>E85/D85*100</f>
        <v>41.327584640739154</v>
      </c>
      <c r="H85" s="126">
        <f t="shared" si="10"/>
        <v>-90427.1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9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88489.440000000017</v>
      </c>
      <c r="E87" s="53">
        <f t="shared" ref="E87:F87" si="13">E88+E90+E91+E92</f>
        <v>13106.966399999999</v>
      </c>
      <c r="F87" s="53">
        <f t="shared" si="13"/>
        <v>5588.5210200000001</v>
      </c>
      <c r="G87" s="54">
        <f>E87/D87*100</f>
        <v>14.81189891132772</v>
      </c>
      <c r="H87" s="29">
        <f t="shared" si="10"/>
        <v>-75382.473600000012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>
        <v>792.42972999999995</v>
      </c>
      <c r="F90" s="127">
        <v>839.1</v>
      </c>
      <c r="G90" s="128">
        <f t="shared" ref="G90:G96" si="14">E90/D90*100</f>
        <v>26.923172289606899</v>
      </c>
      <c r="H90" s="128">
        <f t="shared" si="10"/>
        <v>-2150.8702700000003</v>
      </c>
    </row>
    <row r="91" spans="1:8" s="11" customFormat="1" ht="12.75" thickBot="1" x14ac:dyDescent="0.25">
      <c r="A91" s="36" t="s">
        <v>105</v>
      </c>
      <c r="B91" s="164" t="s">
        <v>106</v>
      </c>
      <c r="C91" s="179">
        <v>89</v>
      </c>
      <c r="D91" s="179">
        <v>89</v>
      </c>
      <c r="E91" s="118"/>
      <c r="F91" s="179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81501.000000000015</v>
      </c>
      <c r="E92" s="53">
        <f>E93+E94+E95+E96+E98+E97+E99</f>
        <v>12314.53667</v>
      </c>
      <c r="F92" s="53">
        <f t="shared" ref="F92" si="15">F93+F94+F95+F96+F98+F97+F99</f>
        <v>4749.4210199999998</v>
      </c>
      <c r="G92" s="54">
        <f t="shared" si="14"/>
        <v>15.109675549993248</v>
      </c>
      <c r="H92" s="29">
        <f t="shared" si="10"/>
        <v>-69186.463330000013</v>
      </c>
    </row>
    <row r="93" spans="1:8" x14ac:dyDescent="0.2">
      <c r="A93" s="20" t="s">
        <v>107</v>
      </c>
      <c r="B93" s="59" t="s">
        <v>220</v>
      </c>
      <c r="C93" s="180">
        <v>990</v>
      </c>
      <c r="D93" s="180">
        <v>990</v>
      </c>
      <c r="E93" s="126">
        <v>129.11546999999999</v>
      </c>
      <c r="F93" s="180">
        <v>243.10202000000001</v>
      </c>
      <c r="G93" s="126">
        <f t="shared" si="14"/>
        <v>13.041966666666665</v>
      </c>
      <c r="H93" s="126">
        <f t="shared" si="10"/>
        <v>-860.88453000000004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1572.8</v>
      </c>
      <c r="E94" s="128">
        <v>781.74</v>
      </c>
      <c r="F94" s="127">
        <v>916.79200000000003</v>
      </c>
      <c r="G94" s="128">
        <f t="shared" si="14"/>
        <v>49.703713123092577</v>
      </c>
      <c r="H94" s="128">
        <f t="shared" si="10"/>
        <v>-791.06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1050.8</v>
      </c>
      <c r="E95" s="128">
        <v>320</v>
      </c>
      <c r="F95" s="127"/>
      <c r="G95" s="128">
        <f t="shared" si="14"/>
        <v>30.452988199467075</v>
      </c>
      <c r="H95" s="128">
        <f t="shared" si="10"/>
        <v>-730.8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/>
      <c r="E96" s="128"/>
      <c r="F96" s="127">
        <v>3589.527</v>
      </c>
      <c r="G96" s="128" t="e">
        <f t="shared" si="14"/>
        <v>#DIV/0!</v>
      </c>
      <c r="H96" s="128">
        <f t="shared" si="10"/>
        <v>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>
        <v>10027.799999999999</v>
      </c>
      <c r="F98" s="127"/>
      <c r="G98" s="128">
        <v>0</v>
      </c>
      <c r="H98" s="128">
        <f>E98-C98</f>
        <v>-62832.800000000003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1055.8812</v>
      </c>
      <c r="F99" s="127"/>
      <c r="G99" s="128">
        <v>0</v>
      </c>
      <c r="H99" s="128">
        <f>E99-C99</f>
        <v>-2076.1188000000002</v>
      </c>
    </row>
    <row r="100" spans="1:8" ht="12.75" thickBot="1" x14ac:dyDescent="0.25">
      <c r="A100" s="33" t="s">
        <v>111</v>
      </c>
      <c r="B100" s="169" t="s">
        <v>112</v>
      </c>
      <c r="C100" s="179"/>
      <c r="D100" s="179"/>
      <c r="E100" s="118"/>
      <c r="F100" s="179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177662.49999999997</v>
      </c>
      <c r="E101" s="76">
        <f>E102+E113+E115+E117+E118+E119+E120+E114+E116</f>
        <v>59526.409360000005</v>
      </c>
      <c r="F101" s="75">
        <f>F102+F113+F115+F117+F118+F119+F120+F114+F116</f>
        <v>54304.195849999989</v>
      </c>
      <c r="G101" s="76">
        <f t="shared" ref="G101:G108" si="16">E101/D101*100</f>
        <v>33.505331378315631</v>
      </c>
      <c r="H101" s="77">
        <f t="shared" ref="H101:H108" si="17">E101-D101</f>
        <v>-118136.09063999997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132947.9</v>
      </c>
      <c r="E102" s="27">
        <f t="shared" ref="E102:F102" si="18">E105+E109+E104+E103+E106+E110+E107+E108+E111+E112</f>
        <v>42818.934699999998</v>
      </c>
      <c r="F102" s="27">
        <f t="shared" si="18"/>
        <v>41461.517999999996</v>
      </c>
      <c r="G102" s="84">
        <f t="shared" si="16"/>
        <v>32.207304289875957</v>
      </c>
      <c r="H102" s="85">
        <f t="shared" si="17"/>
        <v>-90128.965299999996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90.8</v>
      </c>
      <c r="E103" s="126"/>
      <c r="F103" s="180"/>
      <c r="G103" s="126">
        <f t="shared" si="16"/>
        <v>0</v>
      </c>
      <c r="H103" s="126">
        <f t="shared" si="17"/>
        <v>-90.8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32695</v>
      </c>
      <c r="F105" s="127">
        <v>32434</v>
      </c>
      <c r="G105" s="128">
        <f t="shared" si="16"/>
        <v>33.87342249518499</v>
      </c>
      <c r="H105" s="128">
        <f t="shared" si="17"/>
        <v>-63826.100000000006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5384</v>
      </c>
      <c r="F106" s="127">
        <v>5107</v>
      </c>
      <c r="G106" s="128">
        <f t="shared" si="16"/>
        <v>32.83327235028662</v>
      </c>
      <c r="H106" s="128">
        <f t="shared" si="17"/>
        <v>-11014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3666.1</v>
      </c>
      <c r="F111" s="127">
        <v>3920.518</v>
      </c>
      <c r="G111" s="128">
        <f t="shared" si="19"/>
        <v>34.666628842680588</v>
      </c>
      <c r="H111" s="128">
        <f t="shared" si="20"/>
        <v>-6909.1999999999989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>
        <v>1048.4047</v>
      </c>
      <c r="F112" s="145"/>
      <c r="G112" s="144">
        <f t="shared" si="19"/>
        <v>18.379844322504866</v>
      </c>
      <c r="H112" s="144">
        <f t="shared" si="20"/>
        <v>-4655.6953000000003</v>
      </c>
    </row>
    <row r="113" spans="1:8" x14ac:dyDescent="0.2">
      <c r="A113" s="59" t="s">
        <v>124</v>
      </c>
      <c r="B113" s="170" t="s">
        <v>125</v>
      </c>
      <c r="C113" s="180">
        <v>1765.9</v>
      </c>
      <c r="D113" s="180">
        <v>1342.1</v>
      </c>
      <c r="E113" s="126">
        <v>370.47</v>
      </c>
      <c r="F113" s="180">
        <v>380</v>
      </c>
      <c r="G113" s="126">
        <f t="shared" si="19"/>
        <v>27.603755308844352</v>
      </c>
      <c r="H113" s="126">
        <f t="shared" si="20"/>
        <v>-971.62999999999988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>
        <v>1211.3</v>
      </c>
      <c r="F114" s="127"/>
      <c r="G114" s="128">
        <f t="shared" si="19"/>
        <v>100</v>
      </c>
      <c r="H114" s="128">
        <f t="shared" si="20"/>
        <v>0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783.55</v>
      </c>
      <c r="F115" s="127">
        <v>764.45</v>
      </c>
      <c r="G115" s="128">
        <f t="shared" si="19"/>
        <v>50</v>
      </c>
      <c r="H115" s="128">
        <f t="shared" si="20"/>
        <v>-783.55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185.95638</v>
      </c>
      <c r="F118" s="127">
        <v>241.95641000000001</v>
      </c>
      <c r="G118" s="128">
        <f t="shared" si="19"/>
        <v>30.310738386308067</v>
      </c>
      <c r="H118" s="128">
        <f t="shared" si="20"/>
        <v>-427.54362000000003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441.19828000000001</v>
      </c>
      <c r="F119" s="127">
        <v>389.99849</v>
      </c>
      <c r="G119" s="128">
        <f t="shared" si="19"/>
        <v>30.027787381746414</v>
      </c>
      <c r="H119" s="128">
        <f t="shared" si="20"/>
        <v>-1028.1017199999999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13715</v>
      </c>
      <c r="F120" s="53">
        <f>F121</f>
        <v>11047</v>
      </c>
      <c r="G120" s="54">
        <f t="shared" si="19"/>
        <v>35.84777437988447</v>
      </c>
      <c r="H120" s="29">
        <f t="shared" si="20"/>
        <v>-24544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13715</v>
      </c>
      <c r="F121" s="57">
        <v>11047</v>
      </c>
      <c r="G121" s="39">
        <f t="shared" si="19"/>
        <v>35.84777437988447</v>
      </c>
      <c r="H121" s="39">
        <f t="shared" si="20"/>
        <v>-24544</v>
      </c>
    </row>
    <row r="122" spans="1:8" ht="12.75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5256.4204200000004</v>
      </c>
      <c r="F122" s="75">
        <v>7913.9845599999999</v>
      </c>
      <c r="G122" s="76">
        <f t="shared" si="19"/>
        <v>19.82496895430371</v>
      </c>
      <c r="H122" s="77">
        <f t="shared" si="20"/>
        <v>-21257.721579999998</v>
      </c>
    </row>
    <row r="123" spans="1:8" ht="12.75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" x14ac:dyDescent="0.2">
      <c r="A124" s="47" t="s">
        <v>141</v>
      </c>
      <c r="B124" s="170" t="s">
        <v>142</v>
      </c>
      <c r="C124" s="64"/>
      <c r="D124" s="64"/>
      <c r="E124" s="126"/>
      <c r="F124" s="180"/>
      <c r="G124" s="126">
        <v>0</v>
      </c>
      <c r="H124" s="126">
        <f t="shared" si="21"/>
        <v>0</v>
      </c>
    </row>
    <row r="125" spans="1:8" ht="24" x14ac:dyDescent="0.2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x14ac:dyDescent="0.2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x14ac:dyDescent="0.2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thickBot="1" x14ac:dyDescent="0.25">
      <c r="A128" s="20" t="s">
        <v>141</v>
      </c>
      <c r="B128" s="164" t="s">
        <v>146</v>
      </c>
      <c r="C128" s="179"/>
      <c r="D128" s="179"/>
      <c r="E128" s="118"/>
      <c r="F128" s="179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8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533127.22499999998</v>
      </c>
      <c r="E133" s="54">
        <f>E82+E8</f>
        <v>176303.22021</v>
      </c>
      <c r="F133" s="53">
        <f>F8+F82</f>
        <v>167311.72749999998</v>
      </c>
      <c r="G133" s="54">
        <f>E133/D133*100</f>
        <v>33.069633652642672</v>
      </c>
      <c r="H133" s="29">
        <f>E133-D133</f>
        <v>-356824.00478999998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255</v>
      </c>
      <c r="C4" s="3"/>
      <c r="D4" s="3"/>
      <c r="G4" s="9"/>
      <c r="H4" s="9"/>
    </row>
    <row r="5" spans="1:8" s="11" customFormat="1" ht="12.75" thickBot="1" x14ac:dyDescent="0.25">
      <c r="A5" s="228" t="s">
        <v>241</v>
      </c>
      <c r="B5" s="212" t="s">
        <v>2</v>
      </c>
      <c r="C5" s="217" t="s">
        <v>245</v>
      </c>
      <c r="D5" s="217" t="s">
        <v>246</v>
      </c>
      <c r="E5" s="214" t="s">
        <v>256</v>
      </c>
      <c r="F5" s="217" t="s">
        <v>257</v>
      </c>
      <c r="G5" s="208" t="s">
        <v>1</v>
      </c>
      <c r="H5" s="209"/>
    </row>
    <row r="6" spans="1:8" s="11" customFormat="1" x14ac:dyDescent="0.2">
      <c r="A6" s="229"/>
      <c r="B6" s="227"/>
      <c r="C6" s="218"/>
      <c r="D6" s="218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219"/>
      <c r="D7" s="219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38435.685940000003</v>
      </c>
      <c r="F8" s="15">
        <f>F9+F14+F24+F46+F60+F82+F34+F56</f>
        <v>41735.224319999994</v>
      </c>
      <c r="G8" s="16">
        <f t="shared" ref="G8:G19" si="0">E8/D8*100</f>
        <v>44.517103835510625</v>
      </c>
      <c r="H8" s="17">
        <f>E8-D8</f>
        <v>-47903.457059999993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20060.82589</v>
      </c>
      <c r="F9" s="15">
        <f>F10</f>
        <v>22471.543250000002</v>
      </c>
      <c r="G9" s="16">
        <f t="shared" si="0"/>
        <v>38.462458255762897</v>
      </c>
      <c r="H9" s="17">
        <f t="shared" ref="H9:H19" si="1">E9-D9</f>
        <v>-32096.074110000001</v>
      </c>
    </row>
    <row r="10" spans="1:8" x14ac:dyDescent="0.2">
      <c r="A10" s="20" t="s">
        <v>10</v>
      </c>
      <c r="B10" s="163" t="s">
        <v>11</v>
      </c>
      <c r="C10" s="184">
        <f>C11+C12+C13</f>
        <v>52156.9</v>
      </c>
      <c r="D10" s="184">
        <f>D11+D12+D13</f>
        <v>52156.9</v>
      </c>
      <c r="E10" s="184">
        <f>E11+E12+E13</f>
        <v>20060.82589</v>
      </c>
      <c r="F10" s="184">
        <f>F11+F12+F13</f>
        <v>22471.543250000002</v>
      </c>
      <c r="G10" s="126">
        <f t="shared" si="0"/>
        <v>38.462458255762897</v>
      </c>
      <c r="H10" s="126">
        <f t="shared" si="1"/>
        <v>-32096.074110000001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19924.42943</v>
      </c>
      <c r="F11" s="127">
        <v>22395.25376</v>
      </c>
      <c r="G11" s="126">
        <f t="shared" si="0"/>
        <v>38.547569992203201</v>
      </c>
      <c r="H11" s="128">
        <f t="shared" si="1"/>
        <v>-31763.470570000001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27.806840000000001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131.53455</v>
      </c>
      <c r="F13" s="127">
        <v>48.48265</v>
      </c>
      <c r="G13" s="126">
        <f t="shared" si="0"/>
        <v>55.972148936170207</v>
      </c>
      <c r="H13" s="128">
        <f t="shared" si="1"/>
        <v>-103.46545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15294.72186</v>
      </c>
      <c r="F14" s="15">
        <f>F15+F19+F21+F22+F23</f>
        <v>15112.443119999998</v>
      </c>
      <c r="G14" s="28">
        <f t="shared" si="0"/>
        <v>68.462626246349075</v>
      </c>
      <c r="H14" s="29">
        <f t="shared" si="1"/>
        <v>-7045.5281400000003</v>
      </c>
    </row>
    <row r="15" spans="1:8" s="30" customFormat="1" x14ac:dyDescent="0.2">
      <c r="A15" s="20" t="s">
        <v>17</v>
      </c>
      <c r="B15" s="157" t="s">
        <v>18</v>
      </c>
      <c r="C15" s="184">
        <f>C16+C17</f>
        <v>19088</v>
      </c>
      <c r="D15" s="184">
        <f>D16+D17</f>
        <v>19088</v>
      </c>
      <c r="E15" s="184">
        <f>E16+E17+E18</f>
        <v>13044.42049</v>
      </c>
      <c r="F15" s="184">
        <f>F16+F17+F18</f>
        <v>12510.473649999998</v>
      </c>
      <c r="G15" s="31">
        <f t="shared" si="0"/>
        <v>68.338330312238057</v>
      </c>
      <c r="H15" s="32">
        <f t="shared" si="1"/>
        <v>-6043.5795099999996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11303.948200000001</v>
      </c>
      <c r="F16" s="127">
        <v>9057.6952399999991</v>
      </c>
      <c r="G16" s="128">
        <f t="shared" si="0"/>
        <v>83.013499302342666</v>
      </c>
      <c r="H16" s="128">
        <f t="shared" si="1"/>
        <v>-2313.0517999999993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1740.4722899999999</v>
      </c>
      <c r="F17" s="127">
        <v>3457.8960400000001</v>
      </c>
      <c r="G17" s="128">
        <f t="shared" si="0"/>
        <v>31.812690367391699</v>
      </c>
      <c r="H17" s="128">
        <f t="shared" si="1"/>
        <v>-3730.5277100000003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662.35526000000004</v>
      </c>
      <c r="F19" s="127">
        <v>504.13315999999998</v>
      </c>
      <c r="G19" s="128">
        <f t="shared" si="0"/>
        <v>130.90024901185771</v>
      </c>
      <c r="H19" s="128">
        <f t="shared" si="1"/>
        <v>156.35526000000004</v>
      </c>
    </row>
    <row r="20" spans="1:8" x14ac:dyDescent="0.2">
      <c r="A20" s="37" t="s">
        <v>27</v>
      </c>
      <c r="B20" s="38" t="s">
        <v>219</v>
      </c>
      <c r="C20" s="184"/>
      <c r="D20" s="184"/>
      <c r="E20" s="126"/>
      <c r="F20" s="184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1319.4975099999999</v>
      </c>
      <c r="F21" s="127">
        <v>1775.42444</v>
      </c>
      <c r="G21" s="128">
        <f>E21/D21*100</f>
        <v>69.137936075451918</v>
      </c>
      <c r="H21" s="128">
        <f t="shared" ref="H21:H34" si="2">E21-D21</f>
        <v>-589.00249000000008</v>
      </c>
    </row>
    <row r="22" spans="1:8" x14ac:dyDescent="0.2">
      <c r="A22" s="20" t="s">
        <v>30</v>
      </c>
      <c r="B22" s="43" t="s">
        <v>31</v>
      </c>
      <c r="C22" s="183">
        <v>837.75</v>
      </c>
      <c r="D22" s="183">
        <v>837.75</v>
      </c>
      <c r="E22" s="118">
        <v>268.4486</v>
      </c>
      <c r="F22" s="183">
        <v>322.41187000000002</v>
      </c>
      <c r="G22" s="128">
        <f>E22/D22*100</f>
        <v>32.043998806326471</v>
      </c>
      <c r="H22" s="118">
        <f t="shared" si="2"/>
        <v>-569.30140000000006</v>
      </c>
    </row>
    <row r="23" spans="1:8" ht="12.75" thickBot="1" x14ac:dyDescent="0.25">
      <c r="A23" s="43" t="s">
        <v>32</v>
      </c>
      <c r="B23" s="43" t="s">
        <v>33</v>
      </c>
      <c r="C23" s="183"/>
      <c r="D23" s="183"/>
      <c r="E23" s="118"/>
      <c r="F23" s="183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859.88735999999994</v>
      </c>
      <c r="F24" s="16">
        <f>F25+F27+F28</f>
        <v>1029.0201099999999</v>
      </c>
      <c r="G24" s="16">
        <f t="shared" ref="G24:G32" si="3">E24/D24*100</f>
        <v>45.96361770365619</v>
      </c>
      <c r="H24" s="16">
        <f t="shared" si="2"/>
        <v>-1010.91264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596.88901999999996</v>
      </c>
      <c r="F25" s="184">
        <f>F26</f>
        <v>552.89910999999995</v>
      </c>
      <c r="G25" s="126">
        <f t="shared" si="3"/>
        <v>56.427398373983742</v>
      </c>
      <c r="H25" s="126">
        <f t="shared" si="2"/>
        <v>-460.91098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596.88901999999996</v>
      </c>
      <c r="F26" s="127">
        <v>552.89910999999995</v>
      </c>
      <c r="G26" s="128">
        <f t="shared" si="3"/>
        <v>56.427398373983742</v>
      </c>
      <c r="H26" s="128">
        <f t="shared" si="2"/>
        <v>-460.91098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41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262.99833999999998</v>
      </c>
      <c r="F28" s="127">
        <f>F29+F30+F31+F32</f>
        <v>435.12099999999998</v>
      </c>
      <c r="G28" s="128">
        <f t="shared" si="3"/>
        <v>35.782087074829931</v>
      </c>
      <c r="H28" s="128">
        <f t="shared" si="2"/>
        <v>-472.00166000000002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139.04834</v>
      </c>
      <c r="F30" s="127">
        <v>198.77099999999999</v>
      </c>
      <c r="G30" s="128">
        <f t="shared" si="3"/>
        <v>21.004280966767372</v>
      </c>
      <c r="H30" s="128">
        <f t="shared" si="2"/>
        <v>-522.95165999999995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28.95</v>
      </c>
      <c r="F31" s="127">
        <v>40.35</v>
      </c>
      <c r="G31" s="128">
        <f t="shared" si="3"/>
        <v>160.83333333333334</v>
      </c>
      <c r="H31" s="128">
        <f t="shared" si="2"/>
        <v>10.95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95</v>
      </c>
      <c r="F32" s="127">
        <v>196</v>
      </c>
      <c r="G32" s="128">
        <f t="shared" si="3"/>
        <v>172.72727272727272</v>
      </c>
      <c r="H32" s="128">
        <f t="shared" si="2"/>
        <v>40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9375.2999999999993</v>
      </c>
      <c r="D34" s="202">
        <f>D36+D44</f>
        <v>9375.2999999999993</v>
      </c>
      <c r="E34" s="202">
        <f>E36+E44</f>
        <v>1219.2340799999999</v>
      </c>
      <c r="F34" s="202">
        <f>F38+F39+F41+F44</f>
        <v>2010.8367499999999</v>
      </c>
      <c r="G34" s="204">
        <f>E34/D34*100</f>
        <v>13.004747368084221</v>
      </c>
      <c r="H34" s="206">
        <f t="shared" si="2"/>
        <v>-8156.0659199999991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184">
        <f>C37+C39+C41+C43</f>
        <v>9135.2999999999993</v>
      </c>
      <c r="D36" s="184">
        <f>D37+D39+D41+D43</f>
        <v>9135.2999999999993</v>
      </c>
      <c r="E36" s="184">
        <f>E37+E39+E41+E43</f>
        <v>1120.7948099999999</v>
      </c>
      <c r="F36" s="184">
        <f t="shared" ref="F36" si="4">F37+F39+F41+F43</f>
        <v>1857.72227</v>
      </c>
      <c r="G36" s="128">
        <f t="shared" ref="G36:G48" si="5">E36/D36*100</f>
        <v>12.268834192637351</v>
      </c>
      <c r="H36" s="126">
        <f t="shared" ref="H36:H64" si="6">E36-D36</f>
        <v>-8014.5051899999999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1046.0722599999999</v>
      </c>
      <c r="F37" s="127">
        <f>F38</f>
        <v>1819.26127</v>
      </c>
      <c r="G37" s="128">
        <f t="shared" si="5"/>
        <v>12.734770583007682</v>
      </c>
      <c r="H37" s="128">
        <f t="shared" si="6"/>
        <v>-7168.2277399999994</v>
      </c>
    </row>
    <row r="38" spans="1:234" ht="24" x14ac:dyDescent="0.2">
      <c r="A38" s="122" t="s">
        <v>55</v>
      </c>
      <c r="B38" s="132" t="s">
        <v>54</v>
      </c>
      <c r="C38" s="183">
        <v>8214.2999999999993</v>
      </c>
      <c r="D38" s="183">
        <v>8214.2999999999993</v>
      </c>
      <c r="E38" s="118">
        <v>1046.0722599999999</v>
      </c>
      <c r="F38" s="121">
        <v>1819.26127</v>
      </c>
      <c r="G38" s="118">
        <f t="shared" si="5"/>
        <v>12.734770583007682</v>
      </c>
      <c r="H38" s="115">
        <f t="shared" si="6"/>
        <v>-7168.2277399999994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83">
        <f>C42</f>
        <v>136.1</v>
      </c>
      <c r="D41" s="183">
        <f>D42</f>
        <v>136.1</v>
      </c>
      <c r="E41" s="128">
        <f>E42</f>
        <v>74.722549999999998</v>
      </c>
      <c r="F41" s="127">
        <f>F42</f>
        <v>38.460999999999999</v>
      </c>
      <c r="G41" s="128">
        <f t="shared" si="5"/>
        <v>54.902681851579729</v>
      </c>
      <c r="H41" s="115">
        <f t="shared" si="6"/>
        <v>-61.377449999999996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74.722549999999998</v>
      </c>
      <c r="F42" s="70">
        <v>38.460999999999999</v>
      </c>
      <c r="G42" s="128">
        <f t="shared" si="5"/>
        <v>54.902681851579729</v>
      </c>
      <c r="H42" s="128">
        <f t="shared" si="6"/>
        <v>-61.377449999999996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98.439269999999993</v>
      </c>
      <c r="F44" s="53">
        <f>F45</f>
        <v>153.11447999999999</v>
      </c>
      <c r="G44" s="28">
        <f t="shared" si="5"/>
        <v>41.0163625</v>
      </c>
      <c r="H44" s="29">
        <f t="shared" si="6"/>
        <v>-141.56073000000001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98.439269999999993</v>
      </c>
      <c r="F45" s="58">
        <v>153.11447999999999</v>
      </c>
      <c r="G45" s="39">
        <f t="shared" si="5"/>
        <v>41.0163625</v>
      </c>
      <c r="H45" s="32">
        <f t="shared" si="6"/>
        <v>-141.56073000000001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46.549029999999995</v>
      </c>
      <c r="F46" s="15">
        <f>F47</f>
        <v>143.00872000000001</v>
      </c>
      <c r="G46" s="28">
        <f t="shared" si="5"/>
        <v>40.165523370695375</v>
      </c>
      <c r="H46" s="29">
        <f t="shared" si="6"/>
        <v>-69.343970000000013</v>
      </c>
    </row>
    <row r="47" spans="1:234" s="51" customFormat="1" x14ac:dyDescent="0.2">
      <c r="A47" s="20" t="s">
        <v>66</v>
      </c>
      <c r="B47" s="59" t="s">
        <v>67</v>
      </c>
      <c r="C47" s="184">
        <f>C50+C48+C49+C51+C52</f>
        <v>115.893</v>
      </c>
      <c r="D47" s="184">
        <f>D50+D48+D49+D51+D52</f>
        <v>115.893</v>
      </c>
      <c r="E47" s="126">
        <f>E48+E49+E50+E51+E52</f>
        <v>46.549029999999995</v>
      </c>
      <c r="F47" s="126">
        <f>F48+F49+F50+F51+F52</f>
        <v>143.00872000000001</v>
      </c>
      <c r="G47" s="126">
        <f t="shared" si="5"/>
        <v>40.165523370695375</v>
      </c>
      <c r="H47" s="126">
        <f t="shared" si="6"/>
        <v>-69.343970000000013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36.82931</v>
      </c>
      <c r="F48" s="127">
        <v>21.844899999999999</v>
      </c>
      <c r="G48" s="126">
        <f t="shared" si="5"/>
        <v>426.41322218362853</v>
      </c>
      <c r="H48" s="128">
        <f t="shared" si="6"/>
        <v>28.192309999999999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9.4667499999999993</v>
      </c>
      <c r="F50" s="127">
        <v>26.763999999999999</v>
      </c>
      <c r="G50" s="126">
        <f>E50/D50*100</f>
        <v>8.826312747072425</v>
      </c>
      <c r="H50" s="128">
        <f t="shared" si="6"/>
        <v>-97.789249999999996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83"/>
      <c r="D52" s="183"/>
      <c r="E52" s="118">
        <v>0.25296999999999997</v>
      </c>
      <c r="F52" s="183">
        <v>94.399820000000005</v>
      </c>
      <c r="G52" s="118" t="e">
        <f>E52/D52*100</f>
        <v>#DIV/0!</v>
      </c>
      <c r="H52" s="118">
        <f t="shared" si="6"/>
        <v>0.25296999999999997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10.89409</v>
      </c>
      <c r="F53" s="53"/>
      <c r="G53" s="28"/>
      <c r="H53" s="29"/>
    </row>
    <row r="54" spans="1:8" s="51" customFormat="1" x14ac:dyDescent="0.2">
      <c r="A54" s="188" t="s">
        <v>261</v>
      </c>
      <c r="B54" s="193" t="s">
        <v>260</v>
      </c>
      <c r="C54" s="184"/>
      <c r="D54" s="184"/>
      <c r="E54" s="126">
        <f>E55</f>
        <v>10.89409</v>
      </c>
      <c r="F54" s="184"/>
      <c r="G54" s="126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10.89409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114.50366</v>
      </c>
      <c r="G56" s="187">
        <f>E56/D56*100</f>
        <v>188.89922252747255</v>
      </c>
      <c r="H56" s="182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84"/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83"/>
      <c r="D58" s="183">
        <v>125</v>
      </c>
      <c r="E58" s="118">
        <v>631.50062000000003</v>
      </c>
      <c r="F58" s="183">
        <v>80.003380000000007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34.500279999999997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199.22692000000001</v>
      </c>
      <c r="F60" s="69">
        <v>734.59685999999999</v>
      </c>
      <c r="G60" s="54">
        <f>E60/D60*100</f>
        <v>171.74734482758623</v>
      </c>
      <c r="H60" s="29">
        <f t="shared" si="6"/>
        <v>83.226920000000007</v>
      </c>
    </row>
    <row r="61" spans="1:8" ht="36" x14ac:dyDescent="0.2">
      <c r="A61" s="134" t="s">
        <v>161</v>
      </c>
      <c r="B61" s="137" t="s">
        <v>178</v>
      </c>
      <c r="C61" s="184">
        <f>C62</f>
        <v>4</v>
      </c>
      <c r="D61" s="184">
        <f>D62</f>
        <v>4</v>
      </c>
      <c r="E61" s="184">
        <f t="shared" ref="E61" si="8">E62</f>
        <v>0.35</v>
      </c>
      <c r="F61" s="184"/>
      <c r="G61" s="126">
        <f>E61/D61*100</f>
        <v>8.75</v>
      </c>
      <c r="H61" s="126">
        <f t="shared" si="6"/>
        <v>-3.65</v>
      </c>
    </row>
    <row r="62" spans="1:8" s="11" customFormat="1" ht="48" x14ac:dyDescent="0.2">
      <c r="A62" s="135" t="s">
        <v>162</v>
      </c>
      <c r="B62" s="138" t="s">
        <v>179</v>
      </c>
      <c r="C62" s="184">
        <v>4</v>
      </c>
      <c r="D62" s="184">
        <v>4</v>
      </c>
      <c r="E62" s="126">
        <v>0.35</v>
      </c>
      <c r="F62" s="70"/>
      <c r="G62" s="126">
        <f>E62/D62*100</f>
        <v>8.75</v>
      </c>
      <c r="H62" s="128">
        <f t="shared" si="6"/>
        <v>-3.65</v>
      </c>
    </row>
    <row r="63" spans="1:8" ht="36" x14ac:dyDescent="0.2">
      <c r="A63" s="134" t="s">
        <v>228</v>
      </c>
      <c r="B63" s="139" t="s">
        <v>180</v>
      </c>
      <c r="C63" s="184">
        <f>C64</f>
        <v>3</v>
      </c>
      <c r="D63" s="184">
        <f>D64</f>
        <v>3</v>
      </c>
      <c r="E63" s="184">
        <f>E64</f>
        <v>17.5</v>
      </c>
      <c r="F63" s="127"/>
      <c r="G63" s="128"/>
      <c r="H63" s="128">
        <f t="shared" si="6"/>
        <v>14.5</v>
      </c>
    </row>
    <row r="64" spans="1:8" ht="48" x14ac:dyDescent="0.2">
      <c r="A64" s="135" t="s">
        <v>163</v>
      </c>
      <c r="B64" s="140" t="s">
        <v>181</v>
      </c>
      <c r="C64" s="184">
        <v>3</v>
      </c>
      <c r="D64" s="184">
        <v>3</v>
      </c>
      <c r="E64" s="126">
        <v>17.5</v>
      </c>
      <c r="F64" s="127"/>
      <c r="G64" s="128">
        <f>E64/D64*100</f>
        <v>583.33333333333326</v>
      </c>
      <c r="H64" s="143">
        <f t="shared" si="6"/>
        <v>14.5</v>
      </c>
    </row>
    <row r="65" spans="1:8" ht="36" x14ac:dyDescent="0.2">
      <c r="A65" s="134" t="s">
        <v>164</v>
      </c>
      <c r="B65" s="141" t="s">
        <v>182</v>
      </c>
      <c r="C65" s="184">
        <f>C66</f>
        <v>4</v>
      </c>
      <c r="D65" s="184">
        <f>D66</f>
        <v>4</v>
      </c>
      <c r="E65" s="184">
        <f>E66</f>
        <v>0</v>
      </c>
      <c r="F65" s="184"/>
      <c r="G65" s="126"/>
      <c r="H65" s="129"/>
    </row>
    <row r="66" spans="1:8" ht="48" x14ac:dyDescent="0.2">
      <c r="A66" s="135" t="s">
        <v>165</v>
      </c>
      <c r="B66" s="140" t="s">
        <v>183</v>
      </c>
      <c r="C66" s="184">
        <v>4</v>
      </c>
      <c r="D66" s="184">
        <v>4</v>
      </c>
      <c r="E66" s="126"/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84">
        <f>C68</f>
        <v>5</v>
      </c>
      <c r="D67" s="184">
        <f>D68</f>
        <v>5</v>
      </c>
      <c r="E67" s="184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84">
        <v>5</v>
      </c>
      <c r="D68" s="184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84">
        <f>C70</f>
        <v>3</v>
      </c>
      <c r="D69" s="184">
        <f>D70</f>
        <v>3</v>
      </c>
      <c r="E69" s="184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84">
        <v>3</v>
      </c>
      <c r="D70" s="184">
        <v>3</v>
      </c>
      <c r="E70" s="126">
        <v>1</v>
      </c>
      <c r="F70" s="127"/>
      <c r="G70" s="128">
        <f>E70/D70*100</f>
        <v>33.333333333333329</v>
      </c>
      <c r="H70" s="128">
        <f>E71-D70</f>
        <v>-2.85</v>
      </c>
    </row>
    <row r="71" spans="1:8" ht="36" x14ac:dyDescent="0.2">
      <c r="A71" s="134" t="s">
        <v>170</v>
      </c>
      <c r="B71" s="141" t="s">
        <v>188</v>
      </c>
      <c r="C71" s="184">
        <f>C72</f>
        <v>2</v>
      </c>
      <c r="D71" s="184">
        <f>D72</f>
        <v>2</v>
      </c>
      <c r="E71" s="184">
        <f>E72</f>
        <v>0.15</v>
      </c>
      <c r="F71" s="184"/>
      <c r="G71" s="126"/>
      <c r="H71" s="128"/>
    </row>
    <row r="72" spans="1:8" ht="60" x14ac:dyDescent="0.2">
      <c r="A72" s="135" t="s">
        <v>171</v>
      </c>
      <c r="B72" s="140" t="s">
        <v>189</v>
      </c>
      <c r="C72" s="184">
        <v>2</v>
      </c>
      <c r="D72" s="184">
        <v>2</v>
      </c>
      <c r="E72" s="126">
        <v>0.15</v>
      </c>
      <c r="F72" s="127"/>
      <c r="G72" s="128">
        <f>E72/D72*100</f>
        <v>7.5</v>
      </c>
      <c r="H72" s="128">
        <f>E72-D72</f>
        <v>-1.85</v>
      </c>
    </row>
    <row r="73" spans="1:8" ht="36" x14ac:dyDescent="0.2">
      <c r="A73" s="134" t="s">
        <v>172</v>
      </c>
      <c r="B73" s="141" t="s">
        <v>190</v>
      </c>
      <c r="C73" s="184">
        <f>C74</f>
        <v>2</v>
      </c>
      <c r="D73" s="184">
        <f>D74</f>
        <v>2</v>
      </c>
      <c r="E73" s="184">
        <f>E74</f>
        <v>0.25</v>
      </c>
      <c r="F73" s="127"/>
      <c r="G73" s="128"/>
      <c r="H73" s="128">
        <f>E73-D73</f>
        <v>-1.75</v>
      </c>
    </row>
    <row r="74" spans="1:8" ht="48" x14ac:dyDescent="0.2">
      <c r="A74" s="135" t="s">
        <v>173</v>
      </c>
      <c r="B74" s="140" t="s">
        <v>191</v>
      </c>
      <c r="C74" s="184">
        <v>2</v>
      </c>
      <c r="D74" s="184">
        <v>2</v>
      </c>
      <c r="E74" s="126">
        <v>0.25</v>
      </c>
      <c r="F74" s="127"/>
      <c r="G74" s="128">
        <f>E74/D74*100</f>
        <v>12.5</v>
      </c>
      <c r="H74" s="71">
        <f>E74-D74</f>
        <v>-1.75</v>
      </c>
    </row>
    <row r="75" spans="1:8" ht="36" x14ac:dyDescent="0.2">
      <c r="A75" s="134" t="s">
        <v>174</v>
      </c>
      <c r="B75" s="141" t="s">
        <v>192</v>
      </c>
      <c r="C75" s="184">
        <f>C76</f>
        <v>46</v>
      </c>
      <c r="D75" s="184">
        <f>D76</f>
        <v>46</v>
      </c>
      <c r="E75" s="184">
        <f>E76</f>
        <v>3</v>
      </c>
      <c r="F75" s="184"/>
      <c r="G75" s="126"/>
      <c r="H75" s="130"/>
    </row>
    <row r="76" spans="1:8" ht="48" x14ac:dyDescent="0.2">
      <c r="A76" s="135" t="s">
        <v>175</v>
      </c>
      <c r="B76" s="140" t="s">
        <v>193</v>
      </c>
      <c r="C76" s="184">
        <v>46</v>
      </c>
      <c r="D76" s="184">
        <v>46</v>
      </c>
      <c r="E76" s="126">
        <v>3</v>
      </c>
      <c r="F76" s="127"/>
      <c r="G76" s="128">
        <f t="shared" ref="G76:G82" si="9">E76/D76*100</f>
        <v>6.5217391304347823</v>
      </c>
      <c r="H76" s="128">
        <f t="shared" ref="H76:H100" si="10">E76-D76</f>
        <v>-43</v>
      </c>
    </row>
    <row r="77" spans="1:8" ht="36" x14ac:dyDescent="0.2">
      <c r="A77" s="134" t="s">
        <v>176</v>
      </c>
      <c r="B77" s="139" t="s">
        <v>194</v>
      </c>
      <c r="C77" s="184">
        <f>C78</f>
        <v>19</v>
      </c>
      <c r="D77" s="184">
        <f>D78</f>
        <v>19</v>
      </c>
      <c r="E77" s="184">
        <f>E78</f>
        <v>17.277989999999999</v>
      </c>
      <c r="F77" s="127"/>
      <c r="G77" s="128">
        <f t="shared" si="9"/>
        <v>90.936789473684215</v>
      </c>
      <c r="H77" s="128">
        <f t="shared" si="10"/>
        <v>-1.7220100000000009</v>
      </c>
    </row>
    <row r="78" spans="1:8" ht="48" x14ac:dyDescent="0.2">
      <c r="A78" s="136" t="s">
        <v>177</v>
      </c>
      <c r="B78" s="142" t="s">
        <v>195</v>
      </c>
      <c r="C78" s="184">
        <v>19</v>
      </c>
      <c r="D78" s="184">
        <v>19</v>
      </c>
      <c r="E78" s="126">
        <v>17.277989999999999</v>
      </c>
      <c r="F78" s="127"/>
      <c r="G78" s="128">
        <f t="shared" si="9"/>
        <v>90.936789473684215</v>
      </c>
      <c r="H78" s="128">
        <f t="shared" si="10"/>
        <v>-1.7220100000000009</v>
      </c>
    </row>
    <row r="79" spans="1:8" ht="36" x14ac:dyDescent="0.2">
      <c r="A79" s="147" t="s">
        <v>210</v>
      </c>
      <c r="B79" s="72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159.69892999999999</v>
      </c>
      <c r="F79" s="127">
        <f t="shared" si="11"/>
        <v>0</v>
      </c>
      <c r="G79" s="128">
        <f t="shared" si="9"/>
        <v>570.35332142857135</v>
      </c>
      <c r="H79" s="128">
        <f t="shared" si="10"/>
        <v>131.69892999999999</v>
      </c>
    </row>
    <row r="80" spans="1:8" ht="36" x14ac:dyDescent="0.2">
      <c r="A80" s="148" t="s">
        <v>212</v>
      </c>
      <c r="B80" s="86" t="s">
        <v>214</v>
      </c>
      <c r="C80" s="183"/>
      <c r="D80" s="183">
        <v>25</v>
      </c>
      <c r="E80" s="183">
        <v>156.41758999999999</v>
      </c>
      <c r="F80" s="183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83"/>
      <c r="D81" s="183">
        <v>3</v>
      </c>
      <c r="E81" s="118">
        <v>3.2813400000000001</v>
      </c>
      <c r="F81" s="183"/>
      <c r="G81" s="128">
        <f t="shared" si="9"/>
        <v>109.378</v>
      </c>
      <c r="H81" s="118">
        <f t="shared" si="10"/>
        <v>0.28134000000000015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56.753540000000001</v>
      </c>
      <c r="F82" s="53">
        <f t="shared" si="12"/>
        <v>119.27185</v>
      </c>
      <c r="G82" s="54" t="e">
        <f t="shared" si="9"/>
        <v>#DIV/0!</v>
      </c>
      <c r="H82" s="29">
        <f t="shared" si="10"/>
        <v>56.753540000000001</v>
      </c>
    </row>
    <row r="83" spans="1:8" x14ac:dyDescent="0.2">
      <c r="A83" s="20" t="s">
        <v>229</v>
      </c>
      <c r="B83" s="59" t="s">
        <v>88</v>
      </c>
      <c r="C83" s="184"/>
      <c r="D83" s="184"/>
      <c r="E83" s="126"/>
      <c r="F83" s="184">
        <v>10.66325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83"/>
      <c r="D84" s="183"/>
      <c r="E84" s="118">
        <v>56.753540000000001</v>
      </c>
      <c r="F84" s="183">
        <v>108.6086</v>
      </c>
      <c r="G84" s="118" t="e">
        <f>E84/D84*100</f>
        <v>#DIV/0!</v>
      </c>
      <c r="H84" s="118">
        <f t="shared" si="10"/>
        <v>56.753540000000001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446788.08199999994</v>
      </c>
      <c r="E85" s="76">
        <f>E86+E135+E133+E132</f>
        <v>189321.38344000001</v>
      </c>
      <c r="F85" s="75">
        <f>F86+F135+F133+F132</f>
        <v>163626.16709</v>
      </c>
      <c r="G85" s="76">
        <f>E85/D85*100</f>
        <v>42.373866060285827</v>
      </c>
      <c r="H85" s="77">
        <f t="shared" si="10"/>
        <v>-257466.69855999993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446788.08199999994</v>
      </c>
      <c r="E86" s="80">
        <f>E87+E90+E104+E125</f>
        <v>189321.38344000001</v>
      </c>
      <c r="F86" s="80">
        <f>F87+F90+F104+F125</f>
        <v>163626.16709</v>
      </c>
      <c r="G86" s="81">
        <f>E86/D86*100</f>
        <v>42.373866060285827</v>
      </c>
      <c r="H86" s="82">
        <f t="shared" si="10"/>
        <v>-257466.69855999993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154122</v>
      </c>
      <c r="E87" s="84">
        <f>E88+E89</f>
        <v>79135.899999999994</v>
      </c>
      <c r="F87" s="27">
        <f>SUM(F88+F89)</f>
        <v>72682</v>
      </c>
      <c r="G87" s="84">
        <f>E87/D87*100</f>
        <v>51.346271135853414</v>
      </c>
      <c r="H87" s="85">
        <f t="shared" si="10"/>
        <v>-74986.100000000006</v>
      </c>
    </row>
    <row r="88" spans="1:8" x14ac:dyDescent="0.2">
      <c r="A88" s="59" t="s">
        <v>95</v>
      </c>
      <c r="B88" s="59" t="s">
        <v>96</v>
      </c>
      <c r="C88" s="184">
        <v>154122</v>
      </c>
      <c r="D88" s="184">
        <v>154122</v>
      </c>
      <c r="E88" s="126">
        <v>79135.899999999994</v>
      </c>
      <c r="F88" s="184">
        <v>72682</v>
      </c>
      <c r="G88" s="126">
        <f>E88/D88*100</f>
        <v>51.346271135853414</v>
      </c>
      <c r="H88" s="126">
        <f t="shared" si="10"/>
        <v>-74986.100000000006</v>
      </c>
    </row>
    <row r="89" spans="1:8" ht="24.75" thickBot="1" x14ac:dyDescent="0.25">
      <c r="A89" s="56" t="s">
        <v>97</v>
      </c>
      <c r="B89" s="164" t="s">
        <v>98</v>
      </c>
      <c r="C89" s="165"/>
      <c r="D89" s="165"/>
      <c r="E89" s="118"/>
      <c r="F89" s="183"/>
      <c r="G89" s="118"/>
      <c r="H89" s="118">
        <f t="shared" si="10"/>
        <v>0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88489.440000000017</v>
      </c>
      <c r="E90" s="53">
        <f t="shared" ref="E90:F90" si="13">E91+E93+E94+E95</f>
        <v>14490.109939999998</v>
      </c>
      <c r="F90" s="53">
        <f t="shared" si="13"/>
        <v>5949.64941</v>
      </c>
      <c r="G90" s="54">
        <f>E90/D90*100</f>
        <v>16.374959475390504</v>
      </c>
      <c r="H90" s="29">
        <f t="shared" si="10"/>
        <v>-73999.330060000022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247</v>
      </c>
      <c r="B92" s="60" t="s">
        <v>248</v>
      </c>
      <c r="C92" s="127"/>
      <c r="D92" s="127">
        <v>3514.64</v>
      </c>
      <c r="E92" s="128"/>
      <c r="F92" s="127"/>
      <c r="G92" s="128"/>
      <c r="H92" s="128"/>
    </row>
    <row r="93" spans="1:8" s="11" customFormat="1" x14ac:dyDescent="0.2">
      <c r="A93" s="45" t="s">
        <v>264</v>
      </c>
      <c r="B93" s="45" t="s">
        <v>104</v>
      </c>
      <c r="C93" s="127">
        <v>2943.3</v>
      </c>
      <c r="D93" s="127">
        <v>2943.3</v>
      </c>
      <c r="E93" s="128">
        <v>1426.3588999999999</v>
      </c>
      <c r="F93" s="127">
        <v>839.11266999999998</v>
      </c>
      <c r="G93" s="128">
        <f t="shared" ref="G93:G99" si="14">E93/D93*100</f>
        <v>48.46121360377807</v>
      </c>
      <c r="H93" s="128">
        <f t="shared" si="10"/>
        <v>-1516.9411000000002</v>
      </c>
    </row>
    <row r="94" spans="1:8" s="11" customFormat="1" ht="12.75" thickBot="1" x14ac:dyDescent="0.25">
      <c r="A94" s="36" t="s">
        <v>105</v>
      </c>
      <c r="B94" s="164" t="s">
        <v>106</v>
      </c>
      <c r="C94" s="183">
        <v>89</v>
      </c>
      <c r="D94" s="183">
        <v>89</v>
      </c>
      <c r="E94" s="118"/>
      <c r="F94" s="183"/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81501.000000000015</v>
      </c>
      <c r="E95" s="53">
        <f>E96+E97+E98+E99+E101+E100+E102</f>
        <v>13063.751039999999</v>
      </c>
      <c r="F95" s="53">
        <f t="shared" ref="F95" si="15">F96+F97+F98+F99+F101+F100+F102</f>
        <v>5110.5367399999996</v>
      </c>
      <c r="G95" s="54">
        <f t="shared" si="14"/>
        <v>16.028945706187649</v>
      </c>
      <c r="H95" s="29">
        <f t="shared" si="10"/>
        <v>-68437.248960000012</v>
      </c>
    </row>
    <row r="96" spans="1:8" x14ac:dyDescent="0.2">
      <c r="A96" s="20" t="s">
        <v>107</v>
      </c>
      <c r="B96" s="59" t="s">
        <v>220</v>
      </c>
      <c r="C96" s="184">
        <v>990</v>
      </c>
      <c r="D96" s="184">
        <v>990</v>
      </c>
      <c r="E96" s="126">
        <v>303.11523999999997</v>
      </c>
      <c r="F96" s="184">
        <v>345.97773999999998</v>
      </c>
      <c r="G96" s="126">
        <f t="shared" si="14"/>
        <v>30.617701010101005</v>
      </c>
      <c r="H96" s="126">
        <f t="shared" si="10"/>
        <v>-686.88476000000003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1572.8</v>
      </c>
      <c r="E97" s="128">
        <v>1153.992</v>
      </c>
      <c r="F97" s="127">
        <v>1175.0319999999999</v>
      </c>
      <c r="G97" s="128">
        <f t="shared" si="14"/>
        <v>73.371820956256357</v>
      </c>
      <c r="H97" s="128">
        <f t="shared" si="10"/>
        <v>-418.80799999999999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320</v>
      </c>
      <c r="F98" s="127"/>
      <c r="G98" s="128">
        <f t="shared" si="14"/>
        <v>30.452988199467075</v>
      </c>
      <c r="H98" s="128">
        <f t="shared" si="10"/>
        <v>-730.8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72860.600000000006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1258.8438000000001</v>
      </c>
      <c r="F102" s="127"/>
      <c r="G102" s="128">
        <v>0</v>
      </c>
      <c r="H102" s="128">
        <f>E102-C102</f>
        <v>-1873.1561999999999</v>
      </c>
    </row>
    <row r="103" spans="1:8" ht="12.75" thickBot="1" x14ac:dyDescent="0.25">
      <c r="A103" s="33" t="s">
        <v>111</v>
      </c>
      <c r="B103" s="169" t="s">
        <v>112</v>
      </c>
      <c r="C103" s="183"/>
      <c r="D103" s="183"/>
      <c r="E103" s="118"/>
      <c r="F103" s="183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177662.49999999997</v>
      </c>
      <c r="E104" s="76">
        <f>E105+E116+E118+E120+E121+E122+E123+E117+E119</f>
        <v>89059.198960000009</v>
      </c>
      <c r="F104" s="75">
        <f>F105+F116+F118+F120+F121+F122+F123+F117+F119</f>
        <v>75266.981239999994</v>
      </c>
      <c r="G104" s="76">
        <f t="shared" ref="G104:G111" si="16">E104/D104*100</f>
        <v>50.128304487441092</v>
      </c>
      <c r="H104" s="77">
        <f t="shared" ref="H104:H111" si="17">E104-D104</f>
        <v>-88603.301039999962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132947.9</v>
      </c>
      <c r="E105" s="27">
        <f t="shared" ref="E105:F105" si="18">E108+E112+E107+E106+E109+E113+E110+E111+E114+E115</f>
        <v>68898.78413</v>
      </c>
      <c r="F105" s="27">
        <f t="shared" si="18"/>
        <v>59072.398999999998</v>
      </c>
      <c r="G105" s="84">
        <f t="shared" si="16"/>
        <v>51.823898030732337</v>
      </c>
      <c r="H105" s="85">
        <f t="shared" si="17"/>
        <v>-64049.115869999994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90.8</v>
      </c>
      <c r="E106" s="126"/>
      <c r="F106" s="184"/>
      <c r="G106" s="126">
        <f t="shared" si="16"/>
        <v>0</v>
      </c>
      <c r="H106" s="126">
        <f t="shared" si="17"/>
        <v>-90.8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54551</v>
      </c>
      <c r="F108" s="127">
        <v>46996</v>
      </c>
      <c r="G108" s="128">
        <f t="shared" si="16"/>
        <v>56.517176037156638</v>
      </c>
      <c r="H108" s="128">
        <f t="shared" si="17"/>
        <v>-41970.100000000006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8588</v>
      </c>
      <c r="F109" s="127">
        <v>7195</v>
      </c>
      <c r="G109" s="128">
        <f t="shared" si="16"/>
        <v>52.372240517136234</v>
      </c>
      <c r="H109" s="128">
        <f t="shared" si="17"/>
        <v>-7810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/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150.9</v>
      </c>
      <c r="E111" s="128"/>
      <c r="F111" s="127"/>
      <c r="G111" s="128">
        <f t="shared" si="16"/>
        <v>0</v>
      </c>
      <c r="H111" s="128">
        <f t="shared" si="17"/>
        <v>-150.9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233</v>
      </c>
      <c r="C113" s="127">
        <v>2640.4</v>
      </c>
      <c r="D113" s="127">
        <v>2640.4</v>
      </c>
      <c r="E113" s="128"/>
      <c r="F113" s="127"/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4581.28</v>
      </c>
      <c r="F114" s="127">
        <v>4881.3990000000003</v>
      </c>
      <c r="G114" s="128">
        <f t="shared" si="19"/>
        <v>43.320567738031073</v>
      </c>
      <c r="H114" s="128">
        <f t="shared" si="20"/>
        <v>-5994.0199999999995</v>
      </c>
    </row>
    <row r="115" spans="1:8" ht="36.75" thickBot="1" x14ac:dyDescent="0.25">
      <c r="A115" s="151" t="s">
        <v>117</v>
      </c>
      <c r="B115" s="171" t="s">
        <v>234</v>
      </c>
      <c r="C115" s="152">
        <v>5704.1</v>
      </c>
      <c r="D115" s="152">
        <v>5704.1</v>
      </c>
      <c r="E115" s="144">
        <v>1048.4047</v>
      </c>
      <c r="F115" s="145"/>
      <c r="G115" s="144">
        <f t="shared" si="19"/>
        <v>18.379844322504866</v>
      </c>
      <c r="H115" s="144">
        <f t="shared" si="20"/>
        <v>-4655.6953000000003</v>
      </c>
    </row>
    <row r="116" spans="1:8" x14ac:dyDescent="0.2">
      <c r="A116" s="59" t="s">
        <v>124</v>
      </c>
      <c r="B116" s="170" t="s">
        <v>125</v>
      </c>
      <c r="C116" s="184">
        <v>1765.9</v>
      </c>
      <c r="D116" s="184">
        <v>1342.1</v>
      </c>
      <c r="E116" s="126">
        <v>370.47</v>
      </c>
      <c r="F116" s="184">
        <v>380</v>
      </c>
      <c r="G116" s="126">
        <f t="shared" si="19"/>
        <v>27.603755308844352</v>
      </c>
      <c r="H116" s="126">
        <f t="shared" si="20"/>
        <v>-971.62999999999988</v>
      </c>
    </row>
    <row r="117" spans="1:8" ht="24" x14ac:dyDescent="0.2">
      <c r="A117" s="48" t="s">
        <v>126</v>
      </c>
      <c r="B117" s="60" t="s">
        <v>235</v>
      </c>
      <c r="C117" s="35">
        <v>1211.3</v>
      </c>
      <c r="D117" s="35">
        <v>1211.3</v>
      </c>
      <c r="E117" s="128">
        <v>1211.3</v>
      </c>
      <c r="F117" s="127"/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236</v>
      </c>
      <c r="C118" s="127">
        <v>1567.1</v>
      </c>
      <c r="D118" s="127">
        <v>1567.1</v>
      </c>
      <c r="E118" s="128">
        <v>783.55</v>
      </c>
      <c r="F118" s="127">
        <v>764.45</v>
      </c>
      <c r="G118" s="128">
        <f t="shared" si="19"/>
        <v>50</v>
      </c>
      <c r="H118" s="128">
        <f t="shared" si="20"/>
        <v>-783.55</v>
      </c>
    </row>
    <row r="119" spans="1:8" ht="24" x14ac:dyDescent="0.2">
      <c r="A119" s="48" t="s">
        <v>240</v>
      </c>
      <c r="B119" s="60" t="s">
        <v>132</v>
      </c>
      <c r="C119" s="35">
        <v>7</v>
      </c>
      <c r="D119" s="35">
        <v>7</v>
      </c>
      <c r="E119" s="128"/>
      <c r="F119" s="127"/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237</v>
      </c>
      <c r="C120" s="35">
        <v>245.3</v>
      </c>
      <c r="D120" s="35">
        <v>245.3</v>
      </c>
      <c r="E120" s="128">
        <v>41.409480000000002</v>
      </c>
      <c r="F120" s="127">
        <v>39.374639999999999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238</v>
      </c>
      <c r="C121" s="35">
        <v>613.5</v>
      </c>
      <c r="D121" s="35">
        <v>613.5</v>
      </c>
      <c r="E121" s="128">
        <v>255.625</v>
      </c>
      <c r="F121" s="127">
        <v>301.79273999999998</v>
      </c>
      <c r="G121" s="128">
        <f t="shared" si="19"/>
        <v>41.666666666666671</v>
      </c>
      <c r="H121" s="128">
        <f t="shared" si="20"/>
        <v>-357.875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1469.3</v>
      </c>
      <c r="E122" s="128">
        <v>595.06034999999997</v>
      </c>
      <c r="F122" s="127">
        <v>506.96485999999999</v>
      </c>
      <c r="G122" s="128">
        <f t="shared" si="19"/>
        <v>40.499581433335599</v>
      </c>
      <c r="H122" s="128">
        <f t="shared" si="20"/>
        <v>-874.23964999999998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16903</v>
      </c>
      <c r="F123" s="53">
        <f>F124</f>
        <v>14202</v>
      </c>
      <c r="G123" s="54">
        <f t="shared" si="19"/>
        <v>44.180454272197387</v>
      </c>
      <c r="H123" s="29">
        <f t="shared" si="20"/>
        <v>-21356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16903</v>
      </c>
      <c r="F124" s="57">
        <v>14202</v>
      </c>
      <c r="G124" s="39">
        <f t="shared" si="19"/>
        <v>44.180454272197387</v>
      </c>
      <c r="H124" s="39">
        <f t="shared" si="20"/>
        <v>-21356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26514.142</v>
      </c>
      <c r="E125" s="76">
        <v>6636.17454</v>
      </c>
      <c r="F125" s="75">
        <v>9727.5364399999999</v>
      </c>
      <c r="G125" s="76">
        <f t="shared" si="19"/>
        <v>25.028811190646866</v>
      </c>
      <c r="H125" s="77">
        <f t="shared" si="20"/>
        <v>-19877.96746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84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83"/>
      <c r="D131" s="183"/>
      <c r="E131" s="118"/>
      <c r="F131" s="183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181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533127.22499999998</v>
      </c>
      <c r="E136" s="54">
        <f>E85+E8</f>
        <v>227757.06938</v>
      </c>
      <c r="F136" s="53">
        <f>F8+F85</f>
        <v>205361.39140999998</v>
      </c>
      <c r="G136" s="54">
        <f>E136/D136*100</f>
        <v>42.72096015730579</v>
      </c>
      <c r="H136" s="29">
        <f>E136-D136</f>
        <v>-305370.15561999998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opLeftCell="A115" workbookViewId="0">
      <selection activeCell="A115"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265</v>
      </c>
      <c r="C4" s="3"/>
      <c r="D4" s="3"/>
      <c r="G4" s="9"/>
      <c r="H4" s="9"/>
    </row>
    <row r="5" spans="1:8" s="11" customFormat="1" ht="12.75" thickBot="1" x14ac:dyDescent="0.25">
      <c r="A5" s="228" t="s">
        <v>241</v>
      </c>
      <c r="B5" s="212" t="s">
        <v>2</v>
      </c>
      <c r="C5" s="217" t="s">
        <v>245</v>
      </c>
      <c r="D5" s="217" t="s">
        <v>246</v>
      </c>
      <c r="E5" s="214" t="s">
        <v>266</v>
      </c>
      <c r="F5" s="217" t="s">
        <v>267</v>
      </c>
      <c r="G5" s="208" t="s">
        <v>1</v>
      </c>
      <c r="H5" s="209"/>
    </row>
    <row r="6" spans="1:8" s="11" customFormat="1" x14ac:dyDescent="0.2">
      <c r="A6" s="229"/>
      <c r="B6" s="227"/>
      <c r="C6" s="218"/>
      <c r="D6" s="218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219"/>
      <c r="D7" s="219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43243.436829999999</v>
      </c>
      <c r="F8" s="15">
        <f>F9+F14+F24+F46+F60+F82+F34+F56</f>
        <v>46154.582350000012</v>
      </c>
      <c r="G8" s="16">
        <f t="shared" ref="G8:G19" si="0">E8/D8*100</f>
        <v>50.085552540172884</v>
      </c>
      <c r="H8" s="17">
        <f>E8-D8</f>
        <v>-43095.706169999998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24059.673740000002</v>
      </c>
      <c r="F9" s="15">
        <f>F10</f>
        <v>25585.37372</v>
      </c>
      <c r="G9" s="16">
        <f t="shared" si="0"/>
        <v>46.129416702296346</v>
      </c>
      <c r="H9" s="17">
        <f t="shared" ref="H9:H19" si="1">E9-D9</f>
        <v>-28097.226259999999</v>
      </c>
    </row>
    <row r="10" spans="1:8" x14ac:dyDescent="0.2">
      <c r="A10" s="20" t="s">
        <v>10</v>
      </c>
      <c r="B10" s="163" t="s">
        <v>11</v>
      </c>
      <c r="C10" s="197">
        <f>C11+C12+C13</f>
        <v>52156.9</v>
      </c>
      <c r="D10" s="197">
        <f>D11+D12+D13</f>
        <v>52156.9</v>
      </c>
      <c r="E10" s="197">
        <f>E11+E12+E13</f>
        <v>24059.673740000002</v>
      </c>
      <c r="F10" s="197">
        <f>F11+F12+F13</f>
        <v>25585.37372</v>
      </c>
      <c r="G10" s="126">
        <f t="shared" si="0"/>
        <v>46.129416702296346</v>
      </c>
      <c r="H10" s="126">
        <f t="shared" si="1"/>
        <v>-28097.226259999999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23851.343379999998</v>
      </c>
      <c r="F11" s="127">
        <v>25481.00087</v>
      </c>
      <c r="G11" s="126">
        <f t="shared" si="0"/>
        <v>46.144926336724836</v>
      </c>
      <c r="H11" s="128">
        <f t="shared" si="1"/>
        <v>-27836.556620000003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27.183109999999999</v>
      </c>
      <c r="F12" s="127">
        <v>33.888249999999999</v>
      </c>
      <c r="G12" s="126">
        <f t="shared" si="0"/>
        <v>11.616713675213674</v>
      </c>
      <c r="H12" s="128">
        <f t="shared" si="1"/>
        <v>-206.81689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181.14725000000001</v>
      </c>
      <c r="F13" s="127">
        <v>70.4846</v>
      </c>
      <c r="G13" s="126">
        <f t="shared" si="0"/>
        <v>77.08393617021278</v>
      </c>
      <c r="H13" s="128">
        <f t="shared" si="1"/>
        <v>-53.852749999999986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15628.186730000001</v>
      </c>
      <c r="F14" s="15">
        <f>F15+F19+F21+F22+F23</f>
        <v>16019.976309999998</v>
      </c>
      <c r="G14" s="28">
        <f t="shared" si="0"/>
        <v>69.955290249661488</v>
      </c>
      <c r="H14" s="29">
        <f t="shared" si="1"/>
        <v>-6712.0632699999987</v>
      </c>
    </row>
    <row r="15" spans="1:8" s="30" customFormat="1" x14ac:dyDescent="0.2">
      <c r="A15" s="20" t="s">
        <v>17</v>
      </c>
      <c r="B15" s="157" t="s">
        <v>18</v>
      </c>
      <c r="C15" s="197">
        <f>C16+C17</f>
        <v>19088</v>
      </c>
      <c r="D15" s="197">
        <f>D16+D17</f>
        <v>19088</v>
      </c>
      <c r="E15" s="197">
        <f>E16+E17+E18</f>
        <v>13389.316150000001</v>
      </c>
      <c r="F15" s="197">
        <f>F16+F17+F18</f>
        <v>13323.679329999999</v>
      </c>
      <c r="G15" s="31">
        <f t="shared" si="0"/>
        <v>70.145201959346196</v>
      </c>
      <c r="H15" s="32">
        <f t="shared" si="1"/>
        <v>-5698.6838499999994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11465.38521</v>
      </c>
      <c r="F16" s="127">
        <v>9141.2800700000007</v>
      </c>
      <c r="G16" s="128">
        <f t="shared" si="0"/>
        <v>84.199054196959693</v>
      </c>
      <c r="H16" s="128">
        <f t="shared" si="1"/>
        <v>-2151.6147899999996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1924.0047300000001</v>
      </c>
      <c r="F17" s="127">
        <v>4187.5168899999999</v>
      </c>
      <c r="G17" s="128">
        <f t="shared" si="0"/>
        <v>35.167331932005119</v>
      </c>
      <c r="H17" s="128">
        <f t="shared" si="1"/>
        <v>-3546.9952699999999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-7.3789999999999994E-2</v>
      </c>
      <c r="F18" s="127">
        <v>-5.1176300000000001</v>
      </c>
      <c r="G18" s="128" t="e">
        <f t="shared" si="0"/>
        <v>#DIV/0!</v>
      </c>
      <c r="H18" s="128">
        <f t="shared" si="1"/>
        <v>-7.3789999999999994E-2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664.73334</v>
      </c>
      <c r="F19" s="127">
        <v>526.59126000000003</v>
      </c>
      <c r="G19" s="128">
        <f t="shared" si="0"/>
        <v>131.3702252964427</v>
      </c>
      <c r="H19" s="128">
        <f t="shared" si="1"/>
        <v>158.73334</v>
      </c>
    </row>
    <row r="20" spans="1:8" x14ac:dyDescent="0.2">
      <c r="A20" s="37" t="s">
        <v>27</v>
      </c>
      <c r="B20" s="38" t="s">
        <v>219</v>
      </c>
      <c r="C20" s="197"/>
      <c r="D20" s="197"/>
      <c r="E20" s="126"/>
      <c r="F20" s="19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1300.8321599999999</v>
      </c>
      <c r="F21" s="127">
        <v>1823.3199500000001</v>
      </c>
      <c r="G21" s="128">
        <f>E21/D21*100</f>
        <v>68.1599245480744</v>
      </c>
      <c r="H21" s="128">
        <f t="shared" ref="H21:H34" si="2">E21-D21</f>
        <v>-607.66784000000007</v>
      </c>
    </row>
    <row r="22" spans="1:8" x14ac:dyDescent="0.2">
      <c r="A22" s="20" t="s">
        <v>30</v>
      </c>
      <c r="B22" s="43" t="s">
        <v>31</v>
      </c>
      <c r="C22" s="196">
        <v>837.75</v>
      </c>
      <c r="D22" s="196">
        <v>837.75</v>
      </c>
      <c r="E22" s="118">
        <v>273.30507999999998</v>
      </c>
      <c r="F22" s="196">
        <v>346.38576999999998</v>
      </c>
      <c r="G22" s="128">
        <f>E22/D22*100</f>
        <v>32.623703968964485</v>
      </c>
      <c r="H22" s="118">
        <f t="shared" si="2"/>
        <v>-564.44492000000002</v>
      </c>
    </row>
    <row r="23" spans="1:8" ht="12.75" thickBot="1" x14ac:dyDescent="0.25">
      <c r="A23" s="43" t="s">
        <v>32</v>
      </c>
      <c r="B23" s="43" t="s">
        <v>33</v>
      </c>
      <c r="C23" s="196"/>
      <c r="D23" s="196"/>
      <c r="E23" s="118"/>
      <c r="F23" s="19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1065.77981</v>
      </c>
      <c r="F24" s="16">
        <f>F25+F27+F28</f>
        <v>1264.93579</v>
      </c>
      <c r="G24" s="16">
        <f t="shared" ref="G24:G32" si="3">E24/D24*100</f>
        <v>56.969200876630325</v>
      </c>
      <c r="H24" s="16">
        <f t="shared" si="2"/>
        <v>-805.02018999999996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743.73146999999994</v>
      </c>
      <c r="F25" s="197">
        <f>F26</f>
        <v>708.11478999999997</v>
      </c>
      <c r="G25" s="126">
        <f t="shared" si="3"/>
        <v>70.3092711287578</v>
      </c>
      <c r="H25" s="126">
        <f t="shared" si="2"/>
        <v>-314.06853000000001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743.73146999999994</v>
      </c>
      <c r="F26" s="127">
        <v>708.11478999999997</v>
      </c>
      <c r="G26" s="128">
        <f t="shared" si="3"/>
        <v>70.3092711287578</v>
      </c>
      <c r="H26" s="128">
        <f t="shared" si="2"/>
        <v>-314.06853000000001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55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322.04834</v>
      </c>
      <c r="F28" s="127">
        <f>F29+F30+F31+F32</f>
        <v>501.82099999999997</v>
      </c>
      <c r="G28" s="128">
        <f t="shared" si="3"/>
        <v>43.816100680272108</v>
      </c>
      <c r="H28" s="128">
        <f t="shared" si="2"/>
        <v>-412.95166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179.99834000000001</v>
      </c>
      <c r="F30" s="127">
        <v>224.42099999999999</v>
      </c>
      <c r="G30" s="128">
        <f t="shared" si="3"/>
        <v>27.190081570996981</v>
      </c>
      <c r="H30" s="128">
        <f t="shared" si="2"/>
        <v>-482.00166000000002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37.049999999999997</v>
      </c>
      <c r="F31" s="127">
        <v>47.4</v>
      </c>
      <c r="G31" s="128">
        <f t="shared" si="3"/>
        <v>205.83333333333331</v>
      </c>
      <c r="H31" s="128">
        <f t="shared" si="2"/>
        <v>19.049999999999997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105</v>
      </c>
      <c r="F32" s="127">
        <v>230</v>
      </c>
      <c r="G32" s="128">
        <f t="shared" si="3"/>
        <v>190.90909090909091</v>
      </c>
      <c r="H32" s="128">
        <f t="shared" si="2"/>
        <v>50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9375.2999999999993</v>
      </c>
      <c r="D34" s="202">
        <f>D36+D44</f>
        <v>9375.2999999999993</v>
      </c>
      <c r="E34" s="202">
        <f>E36+E44</f>
        <v>1410.0053800000001</v>
      </c>
      <c r="F34" s="202">
        <f>F38+F39+F41+F44</f>
        <v>2087.9517599999999</v>
      </c>
      <c r="G34" s="204">
        <f>E34/D34*100</f>
        <v>15.039576120230821</v>
      </c>
      <c r="H34" s="206">
        <f t="shared" si="2"/>
        <v>-7965.2946199999988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197">
        <f>C37+C39+C41+C43</f>
        <v>9135.2999999999993</v>
      </c>
      <c r="D36" s="197">
        <f>D37+D39+D41+D43</f>
        <v>9135.2999999999993</v>
      </c>
      <c r="E36" s="197">
        <f>E37+E39+E41+E43</f>
        <v>1295.26053</v>
      </c>
      <c r="F36" s="197">
        <f t="shared" ref="F36" si="4">F37+F39+F41+F43</f>
        <v>1931.61978</v>
      </c>
      <c r="G36" s="128">
        <f t="shared" ref="G36:G48" si="5">E36/D36*100</f>
        <v>14.178631572033758</v>
      </c>
      <c r="H36" s="126">
        <f t="shared" ref="H36:H64" si="6">E36-D36</f>
        <v>-7840.0394699999997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1208.39067</v>
      </c>
      <c r="F37" s="127">
        <f>F38</f>
        <v>1877.0677800000001</v>
      </c>
      <c r="G37" s="128">
        <f t="shared" si="5"/>
        <v>14.710817355100254</v>
      </c>
      <c r="H37" s="128">
        <f t="shared" si="6"/>
        <v>-7005.9093299999995</v>
      </c>
    </row>
    <row r="38" spans="1:234" ht="24" x14ac:dyDescent="0.2">
      <c r="A38" s="122" t="s">
        <v>55</v>
      </c>
      <c r="B38" s="132" t="s">
        <v>54</v>
      </c>
      <c r="C38" s="196">
        <v>8214.2999999999993</v>
      </c>
      <c r="D38" s="196">
        <v>8214.2999999999993</v>
      </c>
      <c r="E38" s="118">
        <v>1208.39067</v>
      </c>
      <c r="F38" s="121">
        <v>1877.0677800000001</v>
      </c>
      <c r="G38" s="118">
        <f t="shared" si="5"/>
        <v>14.710817355100254</v>
      </c>
      <c r="H38" s="115">
        <f t="shared" si="6"/>
        <v>-7005.9093299999995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96">
        <f>C42</f>
        <v>136.1</v>
      </c>
      <c r="D41" s="196">
        <f>D42</f>
        <v>136.1</v>
      </c>
      <c r="E41" s="128">
        <f>E42</f>
        <v>86.869860000000003</v>
      </c>
      <c r="F41" s="127">
        <f>F42</f>
        <v>54.552</v>
      </c>
      <c r="G41" s="128">
        <f t="shared" si="5"/>
        <v>63.827964731814845</v>
      </c>
      <c r="H41" s="115">
        <f t="shared" si="6"/>
        <v>-49.230139999999992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86.869860000000003</v>
      </c>
      <c r="F42" s="70">
        <v>54.552</v>
      </c>
      <c r="G42" s="128">
        <f t="shared" si="5"/>
        <v>63.827964731814845</v>
      </c>
      <c r="H42" s="128">
        <f t="shared" si="6"/>
        <v>-49.230139999999992</v>
      </c>
    </row>
    <row r="43" spans="1:234" s="51" customFormat="1" ht="65.25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114.74485</v>
      </c>
      <c r="F44" s="53">
        <f>F45</f>
        <v>156.33197999999999</v>
      </c>
      <c r="G44" s="28">
        <f t="shared" si="5"/>
        <v>47.81035416666667</v>
      </c>
      <c r="H44" s="29">
        <f t="shared" si="6"/>
        <v>-125.25515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114.74485</v>
      </c>
      <c r="F45" s="58">
        <v>156.33197999999999</v>
      </c>
      <c r="G45" s="39">
        <f t="shared" si="5"/>
        <v>47.81035416666667</v>
      </c>
      <c r="H45" s="32">
        <f t="shared" si="6"/>
        <v>-125.25515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46.616999999999997</v>
      </c>
      <c r="F46" s="15">
        <f>F47</f>
        <v>142.2379</v>
      </c>
      <c r="G46" s="28">
        <f t="shared" si="5"/>
        <v>40.224172296860033</v>
      </c>
      <c r="H46" s="29">
        <f t="shared" si="6"/>
        <v>-69.27600000000001</v>
      </c>
    </row>
    <row r="47" spans="1:234" s="51" customFormat="1" x14ac:dyDescent="0.2">
      <c r="A47" s="20" t="s">
        <v>66</v>
      </c>
      <c r="B47" s="59" t="s">
        <v>67</v>
      </c>
      <c r="C47" s="197">
        <f>C50+C48+C49+C51+C52</f>
        <v>115.893</v>
      </c>
      <c r="D47" s="197">
        <f>D50+D48+D49+D51+D52</f>
        <v>115.893</v>
      </c>
      <c r="E47" s="126">
        <f>E48+E49+E50+E51+E52</f>
        <v>46.616999999999997</v>
      </c>
      <c r="F47" s="126">
        <f>F48+F49+F50+F51+F52</f>
        <v>142.2379</v>
      </c>
      <c r="G47" s="126">
        <f t="shared" si="5"/>
        <v>40.224172296860033</v>
      </c>
      <c r="H47" s="126">
        <f t="shared" si="6"/>
        <v>-69.27600000000001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36.829300000000003</v>
      </c>
      <c r="F48" s="127">
        <v>21.844899999999999</v>
      </c>
      <c r="G48" s="126">
        <f t="shared" si="5"/>
        <v>426.41310640268608</v>
      </c>
      <c r="H48" s="128">
        <f t="shared" si="6"/>
        <v>28.192300000000003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9.5347299999999997</v>
      </c>
      <c r="F50" s="127">
        <v>25.993179999999999</v>
      </c>
      <c r="G50" s="126">
        <f>E50/D50*100</f>
        <v>8.8896938166629376</v>
      </c>
      <c r="H50" s="128">
        <f t="shared" si="6"/>
        <v>-97.721270000000004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96"/>
      <c r="D52" s="196"/>
      <c r="E52" s="118">
        <v>0.25296999999999997</v>
      </c>
      <c r="F52" s="196">
        <v>94.399820000000005</v>
      </c>
      <c r="G52" s="118" t="e">
        <f>E52/D52*100</f>
        <v>#DIV/0!</v>
      </c>
      <c r="H52" s="118">
        <f t="shared" si="6"/>
        <v>0.25296999999999997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10.89409</v>
      </c>
      <c r="F53" s="53"/>
      <c r="G53" s="28"/>
      <c r="H53" s="29"/>
    </row>
    <row r="54" spans="1:8" s="51" customFormat="1" x14ac:dyDescent="0.2">
      <c r="A54" s="188" t="s">
        <v>261</v>
      </c>
      <c r="B54" s="193" t="s">
        <v>260</v>
      </c>
      <c r="C54" s="197"/>
      <c r="D54" s="197"/>
      <c r="E54" s="126">
        <f>E55</f>
        <v>10.89409</v>
      </c>
      <c r="F54" s="197"/>
      <c r="G54" s="126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10.89409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124.76686000000001</v>
      </c>
      <c r="G56" s="187">
        <f>E56/D56*100</f>
        <v>188.89922252747255</v>
      </c>
      <c r="H56" s="195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97"/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96"/>
      <c r="D58" s="196">
        <v>125</v>
      </c>
      <c r="E58" s="118">
        <v>631.50062000000003</v>
      </c>
      <c r="F58" s="196">
        <v>80.003380000000007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277.93336999999997</v>
      </c>
      <c r="F60" s="69">
        <v>810.81816000000003</v>
      </c>
      <c r="G60" s="54">
        <f>E60/D60*100</f>
        <v>239.59773275862065</v>
      </c>
      <c r="H60" s="29">
        <f t="shared" si="6"/>
        <v>161.93336999999997</v>
      </c>
    </row>
    <row r="61" spans="1:8" ht="36" x14ac:dyDescent="0.2">
      <c r="A61" s="134" t="s">
        <v>161</v>
      </c>
      <c r="B61" s="137" t="s">
        <v>178</v>
      </c>
      <c r="C61" s="197">
        <f>C62</f>
        <v>4</v>
      </c>
      <c r="D61" s="197">
        <f>D62</f>
        <v>4</v>
      </c>
      <c r="E61" s="197">
        <f t="shared" ref="E61" si="8">E62</f>
        <v>0.45</v>
      </c>
      <c r="F61" s="197"/>
      <c r="G61" s="126">
        <f>E61/D61*100</f>
        <v>11.25</v>
      </c>
      <c r="H61" s="126">
        <f t="shared" si="6"/>
        <v>-3.55</v>
      </c>
    </row>
    <row r="62" spans="1:8" s="11" customFormat="1" ht="48" x14ac:dyDescent="0.2">
      <c r="A62" s="135" t="s">
        <v>162</v>
      </c>
      <c r="B62" s="138" t="s">
        <v>179</v>
      </c>
      <c r="C62" s="197">
        <v>4</v>
      </c>
      <c r="D62" s="197">
        <v>4</v>
      </c>
      <c r="E62" s="126">
        <v>0.45</v>
      </c>
      <c r="F62" s="70"/>
      <c r="G62" s="126">
        <f>E62/D62*100</f>
        <v>11.25</v>
      </c>
      <c r="H62" s="128">
        <f t="shared" si="6"/>
        <v>-3.55</v>
      </c>
    </row>
    <row r="63" spans="1:8" ht="36" x14ac:dyDescent="0.2">
      <c r="A63" s="134" t="s">
        <v>228</v>
      </c>
      <c r="B63" s="139" t="s">
        <v>180</v>
      </c>
      <c r="C63" s="197">
        <f>C64</f>
        <v>3</v>
      </c>
      <c r="D63" s="197">
        <f>D64</f>
        <v>3</v>
      </c>
      <c r="E63" s="197">
        <f>E64</f>
        <v>22.5</v>
      </c>
      <c r="F63" s="127"/>
      <c r="G63" s="128"/>
      <c r="H63" s="128">
        <f t="shared" si="6"/>
        <v>19.5</v>
      </c>
    </row>
    <row r="64" spans="1:8" ht="48" x14ac:dyDescent="0.2">
      <c r="A64" s="135" t="s">
        <v>163</v>
      </c>
      <c r="B64" s="140" t="s">
        <v>181</v>
      </c>
      <c r="C64" s="197">
        <v>3</v>
      </c>
      <c r="D64" s="197">
        <v>3</v>
      </c>
      <c r="E64" s="126">
        <v>22.5</v>
      </c>
      <c r="F64" s="127"/>
      <c r="G64" s="128">
        <f>E64/D64*100</f>
        <v>750</v>
      </c>
      <c r="H64" s="143">
        <f t="shared" si="6"/>
        <v>19.5</v>
      </c>
    </row>
    <row r="65" spans="1:8" ht="36" x14ac:dyDescent="0.2">
      <c r="A65" s="134" t="s">
        <v>164</v>
      </c>
      <c r="B65" s="141" t="s">
        <v>182</v>
      </c>
      <c r="C65" s="197">
        <f>C66</f>
        <v>4</v>
      </c>
      <c r="D65" s="197">
        <f>D66</f>
        <v>4</v>
      </c>
      <c r="E65" s="197">
        <f>E66</f>
        <v>0.25</v>
      </c>
      <c r="F65" s="197"/>
      <c r="G65" s="126"/>
      <c r="H65" s="129"/>
    </row>
    <row r="66" spans="1:8" ht="48" x14ac:dyDescent="0.2">
      <c r="A66" s="135" t="s">
        <v>165</v>
      </c>
      <c r="B66" s="140" t="s">
        <v>183</v>
      </c>
      <c r="C66" s="197">
        <v>4</v>
      </c>
      <c r="D66" s="197">
        <v>4</v>
      </c>
      <c r="E66" s="126">
        <v>0.25</v>
      </c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97">
        <f>C68</f>
        <v>5</v>
      </c>
      <c r="D67" s="197">
        <f>D68</f>
        <v>5</v>
      </c>
      <c r="E67" s="197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97">
        <v>5</v>
      </c>
      <c r="D68" s="197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97">
        <f>C70</f>
        <v>3</v>
      </c>
      <c r="D69" s="197">
        <f>D70</f>
        <v>3</v>
      </c>
      <c r="E69" s="197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97">
        <v>3</v>
      </c>
      <c r="D70" s="197">
        <v>3</v>
      </c>
      <c r="E70" s="126">
        <v>1</v>
      </c>
      <c r="F70" s="127"/>
      <c r="G70" s="128">
        <f>E70/D70*100</f>
        <v>33.333333333333329</v>
      </c>
      <c r="H70" s="128">
        <f>E71-D70</f>
        <v>-2.7</v>
      </c>
    </row>
    <row r="71" spans="1:8" ht="36" x14ac:dyDescent="0.2">
      <c r="A71" s="134" t="s">
        <v>170</v>
      </c>
      <c r="B71" s="141" t="s">
        <v>188</v>
      </c>
      <c r="C71" s="197">
        <f>C72</f>
        <v>2</v>
      </c>
      <c r="D71" s="197">
        <f>D72</f>
        <v>2</v>
      </c>
      <c r="E71" s="197">
        <f>E72</f>
        <v>0.3</v>
      </c>
      <c r="F71" s="197"/>
      <c r="G71" s="126"/>
      <c r="H71" s="128"/>
    </row>
    <row r="72" spans="1:8" ht="60" x14ac:dyDescent="0.2">
      <c r="A72" s="135" t="s">
        <v>171</v>
      </c>
      <c r="B72" s="140" t="s">
        <v>189</v>
      </c>
      <c r="C72" s="197">
        <v>2</v>
      </c>
      <c r="D72" s="197">
        <v>2</v>
      </c>
      <c r="E72" s="126">
        <v>0.3</v>
      </c>
      <c r="F72" s="127"/>
      <c r="G72" s="128">
        <f>E72/D72*100</f>
        <v>15</v>
      </c>
      <c r="H72" s="128">
        <f>E72-D72</f>
        <v>-1.7</v>
      </c>
    </row>
    <row r="73" spans="1:8" ht="36" x14ac:dyDescent="0.2">
      <c r="A73" s="134" t="s">
        <v>172</v>
      </c>
      <c r="B73" s="141" t="s">
        <v>190</v>
      </c>
      <c r="C73" s="197">
        <f>C74</f>
        <v>2</v>
      </c>
      <c r="D73" s="197">
        <f>D74</f>
        <v>2</v>
      </c>
      <c r="E73" s="197">
        <v>0.5</v>
      </c>
      <c r="F73" s="127"/>
      <c r="G73" s="128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197">
        <v>2</v>
      </c>
      <c r="D74" s="197">
        <v>2</v>
      </c>
      <c r="E74" s="126">
        <v>0.25</v>
      </c>
      <c r="F74" s="127"/>
      <c r="G74" s="128">
        <f>E74/D74*100</f>
        <v>12.5</v>
      </c>
      <c r="H74" s="71">
        <f>E74-D74</f>
        <v>-1.75</v>
      </c>
    </row>
    <row r="75" spans="1:8" ht="36" x14ac:dyDescent="0.2">
      <c r="A75" s="134" t="s">
        <v>174</v>
      </c>
      <c r="B75" s="141" t="s">
        <v>192</v>
      </c>
      <c r="C75" s="197">
        <f>C76</f>
        <v>46</v>
      </c>
      <c r="D75" s="197">
        <f>D76</f>
        <v>46</v>
      </c>
      <c r="E75" s="197">
        <f>E76</f>
        <v>53.5</v>
      </c>
      <c r="F75" s="197"/>
      <c r="G75" s="126"/>
      <c r="H75" s="130"/>
    </row>
    <row r="76" spans="1:8" ht="48" x14ac:dyDescent="0.2">
      <c r="A76" s="135" t="s">
        <v>175</v>
      </c>
      <c r="B76" s="140" t="s">
        <v>193</v>
      </c>
      <c r="C76" s="197">
        <v>46</v>
      </c>
      <c r="D76" s="197">
        <v>46</v>
      </c>
      <c r="E76" s="126">
        <v>53.5</v>
      </c>
      <c r="F76" s="127"/>
      <c r="G76" s="128">
        <f t="shared" ref="G76:G82" si="9">E76/D76*100</f>
        <v>116.30434782608697</v>
      </c>
      <c r="H76" s="128">
        <f t="shared" ref="H76:H100" si="10">E76-D76</f>
        <v>7.5</v>
      </c>
    </row>
    <row r="77" spans="1:8" ht="36" x14ac:dyDescent="0.2">
      <c r="A77" s="134" t="s">
        <v>176</v>
      </c>
      <c r="B77" s="139" t="s">
        <v>194</v>
      </c>
      <c r="C77" s="197">
        <f>C78</f>
        <v>19</v>
      </c>
      <c r="D77" s="197">
        <f>D78</f>
        <v>19</v>
      </c>
      <c r="E77" s="197">
        <f>E78</f>
        <v>20.662459999999999</v>
      </c>
      <c r="F77" s="127"/>
      <c r="G77" s="128">
        <f t="shared" si="9"/>
        <v>108.74978947368422</v>
      </c>
      <c r="H77" s="128">
        <f t="shared" si="10"/>
        <v>1.6624599999999994</v>
      </c>
    </row>
    <row r="78" spans="1:8" ht="48" x14ac:dyDescent="0.2">
      <c r="A78" s="136" t="s">
        <v>177</v>
      </c>
      <c r="B78" s="142" t="s">
        <v>195</v>
      </c>
      <c r="C78" s="197">
        <v>19</v>
      </c>
      <c r="D78" s="197">
        <v>19</v>
      </c>
      <c r="E78" s="126">
        <v>20.662459999999999</v>
      </c>
      <c r="F78" s="127"/>
      <c r="G78" s="128">
        <f t="shared" si="9"/>
        <v>108.74978947368422</v>
      </c>
      <c r="H78" s="128">
        <f t="shared" si="10"/>
        <v>1.6624599999999994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178.77090999999999</v>
      </c>
      <c r="F79" s="127">
        <f t="shared" si="11"/>
        <v>0</v>
      </c>
      <c r="G79" s="128">
        <f t="shared" si="9"/>
        <v>638.46753571428565</v>
      </c>
      <c r="H79" s="128">
        <f t="shared" si="10"/>
        <v>150.77090999999999</v>
      </c>
    </row>
    <row r="80" spans="1:8" ht="36" x14ac:dyDescent="0.2">
      <c r="A80" s="148" t="s">
        <v>212</v>
      </c>
      <c r="B80" s="86" t="s">
        <v>214</v>
      </c>
      <c r="C80" s="196"/>
      <c r="D80" s="196">
        <v>25</v>
      </c>
      <c r="E80" s="196">
        <v>175.48956999999999</v>
      </c>
      <c r="F80" s="196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96"/>
      <c r="D81" s="196">
        <v>3</v>
      </c>
      <c r="E81" s="118">
        <v>3.2813400000000001</v>
      </c>
      <c r="F81" s="196"/>
      <c r="G81" s="128">
        <f t="shared" si="9"/>
        <v>109.378</v>
      </c>
      <c r="H81" s="118">
        <f t="shared" si="10"/>
        <v>0.28134000000000015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56.753540000000001</v>
      </c>
      <c r="F82" s="53">
        <f t="shared" si="12"/>
        <v>118.52185</v>
      </c>
      <c r="G82" s="54" t="e">
        <f t="shared" si="9"/>
        <v>#DIV/0!</v>
      </c>
      <c r="H82" s="29">
        <f t="shared" si="10"/>
        <v>56.753540000000001</v>
      </c>
    </row>
    <row r="83" spans="1:8" x14ac:dyDescent="0.2">
      <c r="A83" s="20" t="s">
        <v>229</v>
      </c>
      <c r="B83" s="59" t="s">
        <v>88</v>
      </c>
      <c r="C83" s="197"/>
      <c r="D83" s="197"/>
      <c r="E83" s="126"/>
      <c r="F83" s="197">
        <v>9.9132499999999997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96"/>
      <c r="D84" s="196"/>
      <c r="E84" s="118">
        <v>56.753540000000001</v>
      </c>
      <c r="F84" s="196">
        <v>108.6086</v>
      </c>
      <c r="G84" s="118" t="e">
        <f>E84/D84*100</f>
        <v>#DIV/0!</v>
      </c>
      <c r="H84" s="118">
        <f t="shared" si="10"/>
        <v>56.753540000000001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385043.62599999999</v>
      </c>
      <c r="E85" s="76">
        <f>E86+E135+E133+E132</f>
        <v>206385.32517</v>
      </c>
      <c r="F85" s="75">
        <f>F86+F135+F133+F132</f>
        <v>206335.89805000002</v>
      </c>
      <c r="G85" s="76">
        <f>E85/D85*100</f>
        <v>53.600504263379236</v>
      </c>
      <c r="H85" s="77">
        <f t="shared" si="10"/>
        <v>-178658.30082999999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385043.62599999999</v>
      </c>
      <c r="E86" s="80">
        <f>E87+E90+E104+E125</f>
        <v>206385.32517</v>
      </c>
      <c r="F86" s="80">
        <f>F87+F90+F104+F125</f>
        <v>206335.89805000002</v>
      </c>
      <c r="G86" s="81">
        <f>E86/D86*100</f>
        <v>53.600504263379236</v>
      </c>
      <c r="H86" s="82">
        <f t="shared" si="10"/>
        <v>-178658.30082999999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154325.9</v>
      </c>
      <c r="E87" s="84">
        <f>E88+E89</f>
        <v>79329.410229999994</v>
      </c>
      <c r="F87" s="27">
        <f>SUM(F88+F89)</f>
        <v>89768</v>
      </c>
      <c r="G87" s="84">
        <f>E87/D87*100</f>
        <v>51.403821542592652</v>
      </c>
      <c r="H87" s="85">
        <f t="shared" si="10"/>
        <v>-74996.48977</v>
      </c>
    </row>
    <row r="88" spans="1:8" x14ac:dyDescent="0.2">
      <c r="A88" s="59" t="s">
        <v>95</v>
      </c>
      <c r="B88" s="59" t="s">
        <v>96</v>
      </c>
      <c r="C88" s="197">
        <v>154122</v>
      </c>
      <c r="D88" s="197">
        <v>154122</v>
      </c>
      <c r="E88" s="126">
        <v>79135.899999999994</v>
      </c>
      <c r="F88" s="197">
        <v>89768</v>
      </c>
      <c r="G88" s="126">
        <f>E88/D88*100</f>
        <v>51.346271135853414</v>
      </c>
      <c r="H88" s="126">
        <f t="shared" si="10"/>
        <v>-74986.100000000006</v>
      </c>
    </row>
    <row r="89" spans="1:8" ht="24.75" thickBot="1" x14ac:dyDescent="0.25">
      <c r="A89" s="56" t="s">
        <v>97</v>
      </c>
      <c r="B89" s="164" t="s">
        <v>98</v>
      </c>
      <c r="C89" s="165"/>
      <c r="D89" s="165">
        <v>203.9</v>
      </c>
      <c r="E89" s="118">
        <v>193.51023000000001</v>
      </c>
      <c r="F89" s="196"/>
      <c r="G89" s="118"/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26549.64</v>
      </c>
      <c r="E90" s="53">
        <f>E91+E93+E94+E95+E92</f>
        <v>19606.230940000001</v>
      </c>
      <c r="F90" s="53">
        <f t="shared" ref="F90" si="13">F91+F93+F94+F95</f>
        <v>6868.7973300000003</v>
      </c>
      <c r="G90" s="54">
        <f>E90/D90*100</f>
        <v>73.847445539751206</v>
      </c>
      <c r="H90" s="29">
        <f t="shared" si="10"/>
        <v>-6943.4090599999981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247</v>
      </c>
      <c r="B92" s="60" t="s">
        <v>248</v>
      </c>
      <c r="C92" s="127"/>
      <c r="D92" s="127">
        <v>3514.64</v>
      </c>
      <c r="E92" s="128">
        <v>3514.4252499999998</v>
      </c>
      <c r="F92" s="127"/>
      <c r="G92" s="128"/>
      <c r="H92" s="128"/>
    </row>
    <row r="93" spans="1:8" s="11" customFormat="1" x14ac:dyDescent="0.2">
      <c r="A93" s="45" t="s">
        <v>264</v>
      </c>
      <c r="B93" s="45" t="s">
        <v>104</v>
      </c>
      <c r="C93" s="127">
        <v>2943.3</v>
      </c>
      <c r="D93" s="127">
        <v>2943.3</v>
      </c>
      <c r="E93" s="128">
        <v>2218.78863</v>
      </c>
      <c r="F93" s="127">
        <v>1678.22534</v>
      </c>
      <c r="G93" s="128">
        <f t="shared" ref="G93:G99" si="14">E93/D93*100</f>
        <v>75.384385893384973</v>
      </c>
      <c r="H93" s="128">
        <f t="shared" si="10"/>
        <v>-724.51137000000017</v>
      </c>
    </row>
    <row r="94" spans="1:8" s="11" customFormat="1" ht="12.75" thickBot="1" x14ac:dyDescent="0.25">
      <c r="A94" s="36" t="s">
        <v>105</v>
      </c>
      <c r="B94" s="164" t="s">
        <v>106</v>
      </c>
      <c r="C94" s="196">
        <v>89</v>
      </c>
      <c r="D94" s="196">
        <v>89</v>
      </c>
      <c r="E94" s="118"/>
      <c r="F94" s="196"/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19561.2</v>
      </c>
      <c r="E95" s="53">
        <f>E96+E97+E98+E99+E101+E100+E102</f>
        <v>13873.01706</v>
      </c>
      <c r="F95" s="53">
        <f t="shared" ref="F95" si="15">F96+F97+F98+F99+F101+F100+F102</f>
        <v>5190.5719900000004</v>
      </c>
      <c r="G95" s="54">
        <f t="shared" si="14"/>
        <v>70.921094104656163</v>
      </c>
      <c r="H95" s="29">
        <f t="shared" si="10"/>
        <v>-5688.1829400000006</v>
      </c>
    </row>
    <row r="96" spans="1:8" x14ac:dyDescent="0.2">
      <c r="A96" s="20" t="s">
        <v>107</v>
      </c>
      <c r="B96" s="59" t="s">
        <v>220</v>
      </c>
      <c r="C96" s="197">
        <v>990</v>
      </c>
      <c r="D96" s="197">
        <v>990</v>
      </c>
      <c r="E96" s="126">
        <v>371.8245</v>
      </c>
      <c r="F96" s="197">
        <v>426.01299</v>
      </c>
      <c r="G96" s="126">
        <f t="shared" si="14"/>
        <v>37.558030303030307</v>
      </c>
      <c r="H96" s="126">
        <f t="shared" si="10"/>
        <v>-618.17550000000006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2465.8000000000002</v>
      </c>
      <c r="E97" s="128">
        <v>1153.992</v>
      </c>
      <c r="F97" s="127">
        <v>1175.0319999999999</v>
      </c>
      <c r="G97" s="128">
        <f t="shared" si="14"/>
        <v>46.799902668505148</v>
      </c>
      <c r="H97" s="128">
        <f t="shared" si="10"/>
        <v>-1311.8080000000002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635</v>
      </c>
      <c r="F98" s="127"/>
      <c r="G98" s="128">
        <f t="shared" si="14"/>
        <v>60.430148458317476</v>
      </c>
      <c r="H98" s="128">
        <f t="shared" si="10"/>
        <v>-415.79999999999995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10027.799999999999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1684.40056</v>
      </c>
      <c r="F102" s="127"/>
      <c r="G102" s="128">
        <v>0</v>
      </c>
      <c r="H102" s="128">
        <f>E102-C102</f>
        <v>-1447.59944</v>
      </c>
    </row>
    <row r="103" spans="1:8" ht="12.75" thickBot="1" x14ac:dyDescent="0.25">
      <c r="A103" s="33" t="s">
        <v>111</v>
      </c>
      <c r="B103" s="169" t="s">
        <v>112</v>
      </c>
      <c r="C103" s="196"/>
      <c r="D103" s="196"/>
      <c r="E103" s="118"/>
      <c r="F103" s="196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177755.5</v>
      </c>
      <c r="E104" s="76">
        <f>E105+E116+E118+E120+E121+E122+E123+E117+E119</f>
        <v>99435.405920000019</v>
      </c>
      <c r="F104" s="75">
        <f>F105+F116+F118+F120+F121+F122+F123+F117+F119</f>
        <v>97817.158700000029</v>
      </c>
      <c r="G104" s="76">
        <f t="shared" ref="G104:G111" si="16">E104/D104*100</f>
        <v>55.939425739287962</v>
      </c>
      <c r="H104" s="77">
        <f t="shared" ref="H104:H111" si="17">E104-D104</f>
        <v>-78320.094079999981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133022</v>
      </c>
      <c r="E105" s="27">
        <f>E108+E112+E107+E106+E109+E113+E110+E111+E114+E115</f>
        <v>76094.488230000003</v>
      </c>
      <c r="F105" s="27">
        <f t="shared" ref="F105" si="18">F108+F112+F107+F106+F109+F113+F110+F111+F114+F115</f>
        <v>76644.511600000027</v>
      </c>
      <c r="G105" s="84">
        <f t="shared" si="16"/>
        <v>57.204438536482691</v>
      </c>
      <c r="H105" s="85">
        <f t="shared" si="17"/>
        <v>-56927.511769999997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90.8</v>
      </c>
      <c r="E106" s="126"/>
      <c r="F106" s="197">
        <v>1235.2551000000001</v>
      </c>
      <c r="G106" s="126">
        <f t="shared" si="16"/>
        <v>0</v>
      </c>
      <c r="H106" s="126">
        <f t="shared" si="17"/>
        <v>-90.8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55947</v>
      </c>
      <c r="F108" s="127">
        <v>56509</v>
      </c>
      <c r="G108" s="128">
        <f t="shared" si="16"/>
        <v>57.963491920419472</v>
      </c>
      <c r="H108" s="128">
        <f t="shared" si="17"/>
        <v>-40574.100000000006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9019</v>
      </c>
      <c r="F109" s="127">
        <v>8560</v>
      </c>
      <c r="G109" s="128">
        <f t="shared" si="16"/>
        <v>55.000609830467127</v>
      </c>
      <c r="H109" s="128">
        <f t="shared" si="17"/>
        <v>-7379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>
        <v>98.704499999999996</v>
      </c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225</v>
      </c>
      <c r="E111" s="128"/>
      <c r="F111" s="127"/>
      <c r="G111" s="128">
        <f t="shared" si="16"/>
        <v>0</v>
      </c>
      <c r="H111" s="128">
        <f t="shared" si="17"/>
        <v>-225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233</v>
      </c>
      <c r="C113" s="127">
        <v>2640.4</v>
      </c>
      <c r="D113" s="127">
        <v>2640.4</v>
      </c>
      <c r="E113" s="128"/>
      <c r="F113" s="127"/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5496.46</v>
      </c>
      <c r="F114" s="127">
        <v>5816.7020000000002</v>
      </c>
      <c r="G114" s="128">
        <f t="shared" si="19"/>
        <v>51.974506633381566</v>
      </c>
      <c r="H114" s="128">
        <f t="shared" si="20"/>
        <v>-5078.8399999999992</v>
      </c>
    </row>
    <row r="115" spans="1:8" ht="36.75" thickBot="1" x14ac:dyDescent="0.25">
      <c r="A115" s="151" t="s">
        <v>117</v>
      </c>
      <c r="B115" s="171" t="s">
        <v>234</v>
      </c>
      <c r="C115" s="152">
        <v>5704.1</v>
      </c>
      <c r="D115" s="152">
        <v>5704.1</v>
      </c>
      <c r="E115" s="144">
        <v>5501.9287999999997</v>
      </c>
      <c r="F115" s="145">
        <v>4424.8500000000004</v>
      </c>
      <c r="G115" s="144">
        <f t="shared" si="19"/>
        <v>96.455686260759791</v>
      </c>
      <c r="H115" s="144">
        <f t="shared" si="20"/>
        <v>-202.17120000000068</v>
      </c>
    </row>
    <row r="116" spans="1:8" x14ac:dyDescent="0.2">
      <c r="A116" s="59" t="s">
        <v>124</v>
      </c>
      <c r="B116" s="170" t="s">
        <v>125</v>
      </c>
      <c r="C116" s="197">
        <v>1765.9</v>
      </c>
      <c r="D116" s="197">
        <v>1342.1</v>
      </c>
      <c r="E116" s="126">
        <v>476.41</v>
      </c>
      <c r="F116" s="197">
        <v>742</v>
      </c>
      <c r="G116" s="126">
        <f t="shared" si="19"/>
        <v>35.497354891587811</v>
      </c>
      <c r="H116" s="126">
        <f t="shared" si="20"/>
        <v>-865.68999999999983</v>
      </c>
    </row>
    <row r="117" spans="1:8" ht="24" x14ac:dyDescent="0.2">
      <c r="A117" s="48" t="s">
        <v>126</v>
      </c>
      <c r="B117" s="60" t="s">
        <v>235</v>
      </c>
      <c r="C117" s="35">
        <v>1211.3</v>
      </c>
      <c r="D117" s="35">
        <v>1211.3</v>
      </c>
      <c r="E117" s="128">
        <v>1211.3</v>
      </c>
      <c r="F117" s="127">
        <v>1252.8</v>
      </c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236</v>
      </c>
      <c r="C118" s="127">
        <v>1567.1</v>
      </c>
      <c r="D118" s="127">
        <v>1567.1</v>
      </c>
      <c r="E118" s="128">
        <v>783.55</v>
      </c>
      <c r="F118" s="127">
        <v>764.45</v>
      </c>
      <c r="G118" s="128">
        <f t="shared" si="19"/>
        <v>50</v>
      </c>
      <c r="H118" s="128">
        <f t="shared" si="20"/>
        <v>-783.55</v>
      </c>
    </row>
    <row r="119" spans="1:8" ht="24" x14ac:dyDescent="0.2">
      <c r="A119" s="48" t="s">
        <v>240</v>
      </c>
      <c r="B119" s="60" t="s">
        <v>132</v>
      </c>
      <c r="C119" s="35">
        <v>7</v>
      </c>
      <c r="D119" s="35">
        <v>7</v>
      </c>
      <c r="E119" s="128"/>
      <c r="F119" s="127">
        <v>2.1</v>
      </c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237</v>
      </c>
      <c r="C120" s="35">
        <v>245.3</v>
      </c>
      <c r="D120" s="35">
        <v>245.3</v>
      </c>
      <c r="E120" s="128">
        <v>41.409480000000002</v>
      </c>
      <c r="F120" s="127">
        <v>39.374639999999999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238</v>
      </c>
      <c r="C121" s="35">
        <v>613.5</v>
      </c>
      <c r="D121" s="35">
        <v>613.5</v>
      </c>
      <c r="E121" s="128">
        <v>306.75</v>
      </c>
      <c r="F121" s="127">
        <v>407.298</v>
      </c>
      <c r="G121" s="128">
        <f t="shared" si="19"/>
        <v>50</v>
      </c>
      <c r="H121" s="128">
        <f t="shared" si="20"/>
        <v>-306.75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1488.2</v>
      </c>
      <c r="E122" s="128">
        <v>750.49820999999997</v>
      </c>
      <c r="F122" s="127">
        <v>607.62446</v>
      </c>
      <c r="G122" s="128">
        <f t="shared" si="19"/>
        <v>50.429929444967073</v>
      </c>
      <c r="H122" s="128">
        <f t="shared" si="20"/>
        <v>-737.70179000000007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19771</v>
      </c>
      <c r="F123" s="53">
        <f>F124</f>
        <v>17357</v>
      </c>
      <c r="G123" s="54">
        <f t="shared" si="19"/>
        <v>51.676729658381035</v>
      </c>
      <c r="H123" s="29">
        <f t="shared" si="20"/>
        <v>-18488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19771</v>
      </c>
      <c r="F124" s="57">
        <v>17357</v>
      </c>
      <c r="G124" s="39">
        <f t="shared" si="19"/>
        <v>51.676729658381035</v>
      </c>
      <c r="H124" s="39">
        <f t="shared" si="20"/>
        <v>-18488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26412.585999999999</v>
      </c>
      <c r="E125" s="76">
        <v>8014.27808</v>
      </c>
      <c r="F125" s="75">
        <v>11881.94202</v>
      </c>
      <c r="G125" s="76">
        <f t="shared" si="19"/>
        <v>30.342648311679891</v>
      </c>
      <c r="H125" s="77">
        <f t="shared" si="20"/>
        <v>-18398.307919999999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97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96"/>
      <c r="D131" s="196"/>
      <c r="E131" s="118"/>
      <c r="F131" s="196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194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471382.76899999997</v>
      </c>
      <c r="E136" s="54">
        <f>E85+E8</f>
        <v>249628.76199999999</v>
      </c>
      <c r="F136" s="53">
        <f>F8+F85</f>
        <v>252490.48040000003</v>
      </c>
      <c r="G136" s="54">
        <f>E136/D136*100</f>
        <v>52.956700672272561</v>
      </c>
      <c r="H136" s="29">
        <f>E136-D136</f>
        <v>-221754.00699999998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" bottom="0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abSelected="1" workbookViewId="0">
      <selection activeCell="E138" sqref="E138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268</v>
      </c>
      <c r="C4" s="3"/>
      <c r="D4" s="3"/>
      <c r="G4" s="9"/>
      <c r="H4" s="9"/>
    </row>
    <row r="5" spans="1:8" s="11" customFormat="1" ht="12.75" thickBot="1" x14ac:dyDescent="0.25">
      <c r="A5" s="228" t="s">
        <v>241</v>
      </c>
      <c r="B5" s="212" t="s">
        <v>2</v>
      </c>
      <c r="C5" s="217" t="s">
        <v>245</v>
      </c>
      <c r="D5" s="217" t="s">
        <v>246</v>
      </c>
      <c r="E5" s="214" t="s">
        <v>269</v>
      </c>
      <c r="F5" s="217" t="s">
        <v>270</v>
      </c>
      <c r="G5" s="208" t="s">
        <v>1</v>
      </c>
      <c r="H5" s="209"/>
    </row>
    <row r="6" spans="1:8" s="11" customFormat="1" x14ac:dyDescent="0.2">
      <c r="A6" s="229"/>
      <c r="B6" s="227"/>
      <c r="C6" s="218"/>
      <c r="D6" s="218"/>
      <c r="E6" s="215"/>
      <c r="F6" s="218"/>
      <c r="G6" s="212" t="s">
        <v>4</v>
      </c>
      <c r="H6" s="212" t="s">
        <v>5</v>
      </c>
    </row>
    <row r="7" spans="1:8" ht="12.75" thickBot="1" x14ac:dyDescent="0.25">
      <c r="A7" s="230"/>
      <c r="B7" s="213"/>
      <c r="C7" s="219"/>
      <c r="D7" s="219"/>
      <c r="E7" s="216"/>
      <c r="F7" s="219"/>
      <c r="G7" s="213"/>
      <c r="H7" s="21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49311.943140000003</v>
      </c>
      <c r="F8" s="15">
        <f>F9+F14+F24+F46+F60+F82+F34+F56</f>
        <v>52994.967990000005</v>
      </c>
      <c r="G8" s="16">
        <f t="shared" ref="G8:G19" si="0">E8/D8*100</f>
        <v>57.114237443843983</v>
      </c>
      <c r="H8" s="17">
        <f>E8-D8</f>
        <v>-37027.199859999993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28427.81378</v>
      </c>
      <c r="F9" s="15">
        <f>F10</f>
        <v>28707.128520000002</v>
      </c>
      <c r="G9" s="16">
        <f t="shared" si="0"/>
        <v>54.504416060003571</v>
      </c>
      <c r="H9" s="17">
        <f t="shared" ref="H9:H19" si="1">E9-D9</f>
        <v>-23729.086220000001</v>
      </c>
    </row>
    <row r="10" spans="1:8" x14ac:dyDescent="0.2">
      <c r="A10" s="20" t="s">
        <v>10</v>
      </c>
      <c r="B10" s="163" t="s">
        <v>11</v>
      </c>
      <c r="C10" s="199">
        <f>C11+C12+C13</f>
        <v>52156.9</v>
      </c>
      <c r="D10" s="199">
        <f>D11+D12+D13</f>
        <v>52156.9</v>
      </c>
      <c r="E10" s="199">
        <f>E11+E12+E13</f>
        <v>28427.81378</v>
      </c>
      <c r="F10" s="199">
        <f>F11+F12+F13</f>
        <v>28707.128520000002</v>
      </c>
      <c r="G10" s="126">
        <f t="shared" si="0"/>
        <v>54.504416060003571</v>
      </c>
      <c r="H10" s="126">
        <f t="shared" si="1"/>
        <v>-23729.086220000001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28148.107</v>
      </c>
      <c r="F11" s="127">
        <v>28470.650880000001</v>
      </c>
      <c r="G11" s="126">
        <f t="shared" si="0"/>
        <v>54.457826686710042</v>
      </c>
      <c r="H11" s="128">
        <f t="shared" si="1"/>
        <v>-23539.793000000001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47.268680000000003</v>
      </c>
      <c r="F12" s="127">
        <v>145.47667000000001</v>
      </c>
      <c r="G12" s="126">
        <f t="shared" si="0"/>
        <v>20.2002905982906</v>
      </c>
      <c r="H12" s="128">
        <f t="shared" si="1"/>
        <v>-186.73131999999998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232.43809999999999</v>
      </c>
      <c r="F13" s="127">
        <v>91.000969999999995</v>
      </c>
      <c r="G13" s="126">
        <f t="shared" si="0"/>
        <v>98.909829787234031</v>
      </c>
      <c r="H13" s="128">
        <f t="shared" si="1"/>
        <v>-2.5619000000000085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16785.431240000002</v>
      </c>
      <c r="F14" s="15">
        <f>F15+F19+F21+F22+F23+F20</f>
        <v>18069.575509999999</v>
      </c>
      <c r="G14" s="28">
        <f t="shared" si="0"/>
        <v>75.135377804635141</v>
      </c>
      <c r="H14" s="29">
        <f t="shared" si="1"/>
        <v>-5554.8187599999983</v>
      </c>
    </row>
    <row r="15" spans="1:8" s="30" customFormat="1" x14ac:dyDescent="0.2">
      <c r="A15" s="20" t="s">
        <v>17</v>
      </c>
      <c r="B15" s="157" t="s">
        <v>18</v>
      </c>
      <c r="C15" s="199">
        <f>C16+C17</f>
        <v>19088</v>
      </c>
      <c r="D15" s="199">
        <f>D16+D17</f>
        <v>19088</v>
      </c>
      <c r="E15" s="199">
        <f>E16+E17+E18</f>
        <v>14222.430970000001</v>
      </c>
      <c r="F15" s="199">
        <f>F16+F17+F18</f>
        <v>14872.83426</v>
      </c>
      <c r="G15" s="31">
        <f t="shared" si="0"/>
        <v>74.509801812657173</v>
      </c>
      <c r="H15" s="32">
        <f t="shared" si="1"/>
        <v>-4865.5690299999987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12083.12247</v>
      </c>
      <c r="F16" s="127">
        <v>10178.800499999999</v>
      </c>
      <c r="G16" s="128">
        <f t="shared" si="0"/>
        <v>88.735569288389513</v>
      </c>
      <c r="H16" s="128">
        <f t="shared" si="1"/>
        <v>-1533.8775299999998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2138.9556200000002</v>
      </c>
      <c r="F17" s="127">
        <v>4699.15139</v>
      </c>
      <c r="G17" s="128">
        <f t="shared" si="0"/>
        <v>39.096246024492778</v>
      </c>
      <c r="H17" s="128">
        <f t="shared" si="1"/>
        <v>-3332.0443799999998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0.35288000000000003</v>
      </c>
      <c r="F18" s="127">
        <v>-5.1176300000000001</v>
      </c>
      <c r="G18" s="128" t="e">
        <f t="shared" si="0"/>
        <v>#DIV/0!</v>
      </c>
      <c r="H18" s="128">
        <f t="shared" si="1"/>
        <v>0.35288000000000003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798.11292000000003</v>
      </c>
      <c r="F19" s="127">
        <v>849.74228000000005</v>
      </c>
      <c r="G19" s="128">
        <f t="shared" si="0"/>
        <v>157.72982608695654</v>
      </c>
      <c r="H19" s="128">
        <f t="shared" si="1"/>
        <v>292.11292000000003</v>
      </c>
    </row>
    <row r="20" spans="1:8" x14ac:dyDescent="0.2">
      <c r="A20" s="37" t="s">
        <v>27</v>
      </c>
      <c r="B20" s="38" t="s">
        <v>219</v>
      </c>
      <c r="C20" s="199"/>
      <c r="D20" s="199"/>
      <c r="E20" s="126"/>
      <c r="F20" s="199">
        <v>2.0000000000000002E-5</v>
      </c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1481.0512699999999</v>
      </c>
      <c r="F21" s="127">
        <v>1993.7782299999999</v>
      </c>
      <c r="G21" s="128">
        <f>E21/D21*100</f>
        <v>77.60289599161645</v>
      </c>
      <c r="H21" s="128">
        <f t="shared" ref="H21:H34" si="2">E21-D21</f>
        <v>-427.44873000000007</v>
      </c>
    </row>
    <row r="22" spans="1:8" x14ac:dyDescent="0.2">
      <c r="A22" s="20" t="s">
        <v>30</v>
      </c>
      <c r="B22" s="43" t="s">
        <v>31</v>
      </c>
      <c r="C22" s="198">
        <v>837.75</v>
      </c>
      <c r="D22" s="198">
        <v>837.75</v>
      </c>
      <c r="E22" s="118">
        <v>283.83607999999998</v>
      </c>
      <c r="F22" s="198">
        <v>353.22071999999997</v>
      </c>
      <c r="G22" s="128">
        <f>E22/D22*100</f>
        <v>33.880761563712326</v>
      </c>
      <c r="H22" s="118">
        <f t="shared" si="2"/>
        <v>-553.91391999999996</v>
      </c>
    </row>
    <row r="23" spans="1:8" ht="12.75" thickBot="1" x14ac:dyDescent="0.25">
      <c r="A23" s="43" t="s">
        <v>32</v>
      </c>
      <c r="B23" s="43" t="s">
        <v>33</v>
      </c>
      <c r="C23" s="198"/>
      <c r="D23" s="198"/>
      <c r="E23" s="118"/>
      <c r="F23" s="198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1225.0764199999999</v>
      </c>
      <c r="F24" s="16">
        <f>F25+F27+F28</f>
        <v>1586.85113</v>
      </c>
      <c r="G24" s="16">
        <f t="shared" ref="G24:G32" si="3">E24/D24*100</f>
        <v>65.484093435963217</v>
      </c>
      <c r="H24" s="16">
        <f t="shared" si="2"/>
        <v>-645.72358000000008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854.07807000000003</v>
      </c>
      <c r="F25" s="199">
        <f>F26</f>
        <v>915.30512999999996</v>
      </c>
      <c r="G25" s="126">
        <f t="shared" si="3"/>
        <v>80.740978445830976</v>
      </c>
      <c r="H25" s="126">
        <f t="shared" si="2"/>
        <v>-203.72192999999993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854.07807000000003</v>
      </c>
      <c r="F26" s="127">
        <v>915.30512999999996</v>
      </c>
      <c r="G26" s="128">
        <f t="shared" si="3"/>
        <v>80.740978445830976</v>
      </c>
      <c r="H26" s="128">
        <f t="shared" si="2"/>
        <v>-203.72192999999993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370.99834999999996</v>
      </c>
      <c r="F28" s="127">
        <v>608.54600000000005</v>
      </c>
      <c r="G28" s="128">
        <f t="shared" si="3"/>
        <v>50.475965986394556</v>
      </c>
      <c r="H28" s="128">
        <f t="shared" si="2"/>
        <v>-364.00165000000004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193.24834999999999</v>
      </c>
      <c r="F30" s="127">
        <v>270.79599999999999</v>
      </c>
      <c r="G30" s="128">
        <f t="shared" si="3"/>
        <v>29.19159365558912</v>
      </c>
      <c r="H30" s="128">
        <f t="shared" si="2"/>
        <v>-468.75165000000004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45.75</v>
      </c>
      <c r="F31" s="127">
        <v>57.75</v>
      </c>
      <c r="G31" s="128">
        <f t="shared" si="3"/>
        <v>254.16666666666666</v>
      </c>
      <c r="H31" s="128">
        <f t="shared" si="2"/>
        <v>27.75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132</v>
      </c>
      <c r="F32" s="127">
        <v>280</v>
      </c>
      <c r="G32" s="128">
        <f t="shared" si="3"/>
        <v>240</v>
      </c>
      <c r="H32" s="128">
        <f t="shared" si="2"/>
        <v>77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23" t="s">
        <v>49</v>
      </c>
      <c r="B34" s="225" t="s">
        <v>50</v>
      </c>
      <c r="C34" s="202">
        <f>C36+C44</f>
        <v>9375.2999999999993</v>
      </c>
      <c r="D34" s="202">
        <f>D36+D44</f>
        <v>9375.2999999999993</v>
      </c>
      <c r="E34" s="202">
        <f>E36+E44</f>
        <v>1684.78457</v>
      </c>
      <c r="F34" s="202">
        <f>F38+F39+F41+F44</f>
        <v>3529.41932</v>
      </c>
      <c r="G34" s="204">
        <f>E34/D34*100</f>
        <v>17.970460358601859</v>
      </c>
      <c r="H34" s="206">
        <f t="shared" si="2"/>
        <v>-7690.5154299999995</v>
      </c>
    </row>
    <row r="35" spans="1:234" ht="12.75" thickBot="1" x14ac:dyDescent="0.25">
      <c r="A35" s="224"/>
      <c r="B35" s="226"/>
      <c r="C35" s="203"/>
      <c r="D35" s="203"/>
      <c r="E35" s="203"/>
      <c r="F35" s="203"/>
      <c r="G35" s="205"/>
      <c r="H35" s="207"/>
    </row>
    <row r="36" spans="1:234" ht="48" x14ac:dyDescent="0.2">
      <c r="A36" s="47" t="s">
        <v>51</v>
      </c>
      <c r="B36" s="160" t="s">
        <v>52</v>
      </c>
      <c r="C36" s="199">
        <f>C37+C39+C41+C43</f>
        <v>9135.2999999999993</v>
      </c>
      <c r="D36" s="199">
        <f>D37+D39+D41+D43</f>
        <v>9135.2999999999993</v>
      </c>
      <c r="E36" s="199">
        <f>E37+E39+E41+E43</f>
        <v>1550.6227200000001</v>
      </c>
      <c r="F36" s="199">
        <f t="shared" ref="F36" si="4">F37+F39+F41+F43</f>
        <v>3340.0473999999999</v>
      </c>
      <c r="G36" s="128">
        <f t="shared" ref="G36:G48" si="5">E36/D36*100</f>
        <v>16.973966043808087</v>
      </c>
      <c r="H36" s="126">
        <f t="shared" ref="H36:H64" si="6">E36-D36</f>
        <v>-7584.677279999999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1451.60555</v>
      </c>
      <c r="F37" s="127">
        <f>F38</f>
        <v>3246.9114</v>
      </c>
      <c r="G37" s="128">
        <f t="shared" si="5"/>
        <v>17.67168900575825</v>
      </c>
      <c r="H37" s="128">
        <f t="shared" si="6"/>
        <v>-6762.6944499999991</v>
      </c>
    </row>
    <row r="38" spans="1:234" ht="24" x14ac:dyDescent="0.2">
      <c r="A38" s="122" t="s">
        <v>55</v>
      </c>
      <c r="B38" s="132" t="s">
        <v>54</v>
      </c>
      <c r="C38" s="198">
        <v>8214.2999999999993</v>
      </c>
      <c r="D38" s="198">
        <v>8214.2999999999993</v>
      </c>
      <c r="E38" s="118">
        <v>1451.60555</v>
      </c>
      <c r="F38" s="121">
        <v>3246.9114</v>
      </c>
      <c r="G38" s="118">
        <f t="shared" si="5"/>
        <v>17.67168900575825</v>
      </c>
      <c r="H38" s="115">
        <f t="shared" si="6"/>
        <v>-6762.6944499999991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8.8800000000000008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>
        <v>8.8800000000000008</v>
      </c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98">
        <f>C42</f>
        <v>136.1</v>
      </c>
      <c r="D41" s="198">
        <f>D42</f>
        <v>136.1</v>
      </c>
      <c r="E41" s="128">
        <f>E42</f>
        <v>99.017169999999993</v>
      </c>
      <c r="F41" s="127">
        <f>F42</f>
        <v>84.256</v>
      </c>
      <c r="G41" s="128">
        <f t="shared" si="5"/>
        <v>72.753247612049961</v>
      </c>
      <c r="H41" s="115">
        <f t="shared" si="6"/>
        <v>-37.082830000000001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99.017169999999993</v>
      </c>
      <c r="F42" s="70">
        <v>84.256</v>
      </c>
      <c r="G42" s="128">
        <f t="shared" si="5"/>
        <v>72.753247612049961</v>
      </c>
      <c r="H42" s="128">
        <f t="shared" si="6"/>
        <v>-37.082830000000001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134.16184999999999</v>
      </c>
      <c r="F44" s="53">
        <f>F45</f>
        <v>189.37191999999999</v>
      </c>
      <c r="G44" s="28">
        <f t="shared" si="5"/>
        <v>55.900770833333326</v>
      </c>
      <c r="H44" s="29">
        <f t="shared" si="6"/>
        <v>-105.83815000000001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134.16184999999999</v>
      </c>
      <c r="F45" s="58">
        <v>189.37191999999999</v>
      </c>
      <c r="G45" s="39">
        <f t="shared" si="5"/>
        <v>55.900770833333326</v>
      </c>
      <c r="H45" s="32">
        <f t="shared" si="6"/>
        <v>-105.83815000000001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48.55686</v>
      </c>
      <c r="F46" s="15">
        <f>F47</f>
        <v>241.80704000000003</v>
      </c>
      <c r="G46" s="28">
        <f t="shared" si="5"/>
        <v>41.898009370712643</v>
      </c>
      <c r="H46" s="29">
        <f t="shared" si="6"/>
        <v>-67.33614</v>
      </c>
    </row>
    <row r="47" spans="1:234" s="51" customFormat="1" x14ac:dyDescent="0.2">
      <c r="A47" s="20" t="s">
        <v>66</v>
      </c>
      <c r="B47" s="59" t="s">
        <v>67</v>
      </c>
      <c r="C47" s="199">
        <f>C50+C48+C49+C51+C52</f>
        <v>115.893</v>
      </c>
      <c r="D47" s="199">
        <f>D50+D48+D49+D51+D52</f>
        <v>115.893</v>
      </c>
      <c r="E47" s="126">
        <f>E48+E49+E50+E51+E52</f>
        <v>48.55686</v>
      </c>
      <c r="F47" s="126">
        <f>F48+F49+F50+F51+F52</f>
        <v>241.80704000000003</v>
      </c>
      <c r="G47" s="126">
        <f t="shared" si="5"/>
        <v>41.898009370712643</v>
      </c>
      <c r="H47" s="126">
        <f t="shared" si="6"/>
        <v>-67.33614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38.50873</v>
      </c>
      <c r="F48" s="127">
        <v>25.905840000000001</v>
      </c>
      <c r="G48" s="126">
        <f t="shared" si="5"/>
        <v>445.85770522172049</v>
      </c>
      <c r="H48" s="128">
        <f t="shared" si="6"/>
        <v>29.871729999999999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9.6972400000000007</v>
      </c>
      <c r="F50" s="127">
        <v>27.101559999999999</v>
      </c>
      <c r="G50" s="126">
        <f>E50/D50*100</f>
        <v>9.041209815767882</v>
      </c>
      <c r="H50" s="128">
        <f t="shared" si="6"/>
        <v>-97.558760000000007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98"/>
      <c r="D52" s="198"/>
      <c r="E52" s="118">
        <v>0.35088999999999998</v>
      </c>
      <c r="F52" s="198">
        <v>188.79964000000001</v>
      </c>
      <c r="G52" s="118" t="e">
        <f>E52/D52*100</f>
        <v>#DIV/0!</v>
      </c>
      <c r="H52" s="118">
        <f t="shared" si="6"/>
        <v>0.35088999999999998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42.894089999999998</v>
      </c>
      <c r="F53" s="53"/>
      <c r="G53" s="28"/>
      <c r="H53" s="29"/>
    </row>
    <row r="54" spans="1:8" s="51" customFormat="1" x14ac:dyDescent="0.2">
      <c r="A54" s="188" t="s">
        <v>261</v>
      </c>
      <c r="B54" s="193" t="s">
        <v>260</v>
      </c>
      <c r="C54" s="199"/>
      <c r="D54" s="199"/>
      <c r="E54" s="126">
        <f>E55</f>
        <v>42.894089999999998</v>
      </c>
      <c r="F54" s="199"/>
      <c r="G54" s="126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42.894089999999998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248.77332999999999</v>
      </c>
      <c r="G56" s="187">
        <f>E56/D56*100</f>
        <v>188.89922252747255</v>
      </c>
      <c r="H56" s="201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99">
        <v>64</v>
      </c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98"/>
      <c r="D58" s="198">
        <v>125</v>
      </c>
      <c r="E58" s="118">
        <v>631.50062000000003</v>
      </c>
      <c r="F58" s="198">
        <v>140.00985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296.28593000000001</v>
      </c>
      <c r="F60" s="69">
        <v>907.98677999999995</v>
      </c>
      <c r="G60" s="54">
        <f>E60/D60*100</f>
        <v>255.41890517241379</v>
      </c>
      <c r="H60" s="29">
        <f t="shared" si="6"/>
        <v>180.28593000000001</v>
      </c>
    </row>
    <row r="61" spans="1:8" ht="36" x14ac:dyDescent="0.2">
      <c r="A61" s="134" t="s">
        <v>161</v>
      </c>
      <c r="B61" s="137" t="s">
        <v>178</v>
      </c>
      <c r="C61" s="199">
        <f>C62</f>
        <v>4</v>
      </c>
      <c r="D61" s="199">
        <f>D62</f>
        <v>4</v>
      </c>
      <c r="E61" s="199">
        <f t="shared" ref="E61" si="8">E62</f>
        <v>0.875</v>
      </c>
      <c r="F61" s="199"/>
      <c r="G61" s="126">
        <f>E61/D61*100</f>
        <v>21.875</v>
      </c>
      <c r="H61" s="126">
        <f t="shared" si="6"/>
        <v>-3.125</v>
      </c>
    </row>
    <row r="62" spans="1:8" s="11" customFormat="1" ht="48" x14ac:dyDescent="0.2">
      <c r="A62" s="135" t="s">
        <v>162</v>
      </c>
      <c r="B62" s="138" t="s">
        <v>179</v>
      </c>
      <c r="C62" s="199">
        <v>4</v>
      </c>
      <c r="D62" s="199">
        <v>4</v>
      </c>
      <c r="E62" s="126">
        <v>0.875</v>
      </c>
      <c r="F62" s="70"/>
      <c r="G62" s="126">
        <f>E62/D62*100</f>
        <v>21.875</v>
      </c>
      <c r="H62" s="128">
        <f t="shared" si="6"/>
        <v>-3.125</v>
      </c>
    </row>
    <row r="63" spans="1:8" ht="36" x14ac:dyDescent="0.2">
      <c r="A63" s="134" t="s">
        <v>228</v>
      </c>
      <c r="B63" s="139" t="s">
        <v>180</v>
      </c>
      <c r="C63" s="199">
        <f>C64</f>
        <v>3</v>
      </c>
      <c r="D63" s="199">
        <f>D64</f>
        <v>3</v>
      </c>
      <c r="E63" s="199">
        <f>E64</f>
        <v>32.5</v>
      </c>
      <c r="F63" s="127"/>
      <c r="G63" s="128"/>
      <c r="H63" s="128">
        <f t="shared" si="6"/>
        <v>29.5</v>
      </c>
    </row>
    <row r="64" spans="1:8" ht="48" x14ac:dyDescent="0.2">
      <c r="A64" s="135" t="s">
        <v>163</v>
      </c>
      <c r="B64" s="140" t="s">
        <v>181</v>
      </c>
      <c r="C64" s="199">
        <v>3</v>
      </c>
      <c r="D64" s="199">
        <v>3</v>
      </c>
      <c r="E64" s="126">
        <v>32.5</v>
      </c>
      <c r="F64" s="127"/>
      <c r="G64" s="231">
        <f>E64/D64*100</f>
        <v>1083.3333333333335</v>
      </c>
      <c r="H64" s="143">
        <f t="shared" si="6"/>
        <v>29.5</v>
      </c>
    </row>
    <row r="65" spans="1:8" ht="36" x14ac:dyDescent="0.2">
      <c r="A65" s="134" t="s">
        <v>164</v>
      </c>
      <c r="B65" s="141" t="s">
        <v>182</v>
      </c>
      <c r="C65" s="199">
        <f>C66</f>
        <v>4</v>
      </c>
      <c r="D65" s="199">
        <f>D66</f>
        <v>4</v>
      </c>
      <c r="E65" s="199">
        <f>E66</f>
        <v>0.4</v>
      </c>
      <c r="F65" s="199"/>
      <c r="G65" s="126"/>
      <c r="H65" s="129"/>
    </row>
    <row r="66" spans="1:8" ht="48" x14ac:dyDescent="0.2">
      <c r="A66" s="135" t="s">
        <v>165</v>
      </c>
      <c r="B66" s="140" t="s">
        <v>183</v>
      </c>
      <c r="C66" s="199">
        <v>4</v>
      </c>
      <c r="D66" s="199">
        <v>4</v>
      </c>
      <c r="E66" s="126">
        <v>0.4</v>
      </c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99">
        <f>C68</f>
        <v>5</v>
      </c>
      <c r="D67" s="199">
        <f>D68</f>
        <v>5</v>
      </c>
      <c r="E67" s="199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99">
        <v>5</v>
      </c>
      <c r="D68" s="199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99">
        <f>C70</f>
        <v>3</v>
      </c>
      <c r="D69" s="199">
        <f>D70</f>
        <v>3</v>
      </c>
      <c r="E69" s="199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99">
        <v>3</v>
      </c>
      <c r="D70" s="199">
        <v>3</v>
      </c>
      <c r="E70" s="126">
        <v>1</v>
      </c>
      <c r="F70" s="127"/>
      <c r="G70" s="128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199">
        <f>C72</f>
        <v>2</v>
      </c>
      <c r="D71" s="199">
        <f>D72</f>
        <v>2</v>
      </c>
      <c r="E71" s="199">
        <f>E72</f>
        <v>0.55000000000000004</v>
      </c>
      <c r="F71" s="199"/>
      <c r="G71" s="126"/>
      <c r="H71" s="128"/>
    </row>
    <row r="72" spans="1:8" ht="60" x14ac:dyDescent="0.2">
      <c r="A72" s="135" t="s">
        <v>171</v>
      </c>
      <c r="B72" s="140" t="s">
        <v>189</v>
      </c>
      <c r="C72" s="199">
        <v>2</v>
      </c>
      <c r="D72" s="199">
        <v>2</v>
      </c>
      <c r="E72" s="126">
        <v>0.55000000000000004</v>
      </c>
      <c r="F72" s="127"/>
      <c r="G72" s="128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199">
        <f>C74</f>
        <v>2</v>
      </c>
      <c r="D73" s="199">
        <f>D74</f>
        <v>2</v>
      </c>
      <c r="E73" s="199">
        <v>0.5</v>
      </c>
      <c r="F73" s="127"/>
      <c r="G73" s="128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199">
        <v>2</v>
      </c>
      <c r="D74" s="199">
        <v>2</v>
      </c>
      <c r="E74" s="126">
        <v>0.5</v>
      </c>
      <c r="F74" s="127"/>
      <c r="G74" s="128">
        <f>E74/D74*100</f>
        <v>25</v>
      </c>
      <c r="H74" s="71">
        <f>E74-D74</f>
        <v>-1.5</v>
      </c>
    </row>
    <row r="75" spans="1:8" ht="36" x14ac:dyDescent="0.2">
      <c r="A75" s="134" t="s">
        <v>174</v>
      </c>
      <c r="B75" s="141" t="s">
        <v>192</v>
      </c>
      <c r="C75" s="199">
        <f>C76</f>
        <v>46</v>
      </c>
      <c r="D75" s="199">
        <f>D76</f>
        <v>46</v>
      </c>
      <c r="E75" s="199">
        <f>E76</f>
        <v>53.5</v>
      </c>
      <c r="F75" s="199"/>
      <c r="G75" s="126"/>
      <c r="H75" s="130"/>
    </row>
    <row r="76" spans="1:8" ht="48" x14ac:dyDescent="0.2">
      <c r="A76" s="135" t="s">
        <v>175</v>
      </c>
      <c r="B76" s="140" t="s">
        <v>193</v>
      </c>
      <c r="C76" s="199">
        <v>46</v>
      </c>
      <c r="D76" s="199">
        <v>46</v>
      </c>
      <c r="E76" s="126">
        <v>53.5</v>
      </c>
      <c r="F76" s="127"/>
      <c r="G76" s="128">
        <f t="shared" ref="G76:G82" si="9">E76/D76*100</f>
        <v>116.30434782608697</v>
      </c>
      <c r="H76" s="128">
        <f t="shared" ref="H76:H100" si="10">E76-D76</f>
        <v>7.5</v>
      </c>
    </row>
    <row r="77" spans="1:8" ht="36" x14ac:dyDescent="0.2">
      <c r="A77" s="134" t="s">
        <v>176</v>
      </c>
      <c r="B77" s="139" t="s">
        <v>194</v>
      </c>
      <c r="C77" s="199">
        <f>C78</f>
        <v>19</v>
      </c>
      <c r="D77" s="199">
        <f>D78</f>
        <v>19</v>
      </c>
      <c r="E77" s="199">
        <f>E78</f>
        <v>35.069020000000002</v>
      </c>
      <c r="F77" s="127"/>
      <c r="G77" s="128">
        <f t="shared" si="9"/>
        <v>184.5737894736842</v>
      </c>
      <c r="H77" s="128">
        <f t="shared" si="10"/>
        <v>16.069020000000002</v>
      </c>
    </row>
    <row r="78" spans="1:8" ht="48" x14ac:dyDescent="0.2">
      <c r="A78" s="136" t="s">
        <v>177</v>
      </c>
      <c r="B78" s="142" t="s">
        <v>195</v>
      </c>
      <c r="C78" s="199">
        <v>19</v>
      </c>
      <c r="D78" s="199">
        <v>19</v>
      </c>
      <c r="E78" s="126">
        <v>35.069020000000002</v>
      </c>
      <c r="F78" s="127"/>
      <c r="G78" s="128">
        <f t="shared" si="9"/>
        <v>184.5737894736842</v>
      </c>
      <c r="H78" s="128">
        <f t="shared" si="10"/>
        <v>16.069020000000002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171.89191</v>
      </c>
      <c r="F79" s="127">
        <f t="shared" si="11"/>
        <v>0</v>
      </c>
      <c r="G79" s="128">
        <f t="shared" si="9"/>
        <v>613.89967857142858</v>
      </c>
      <c r="H79" s="128">
        <f t="shared" si="10"/>
        <v>143.89191</v>
      </c>
    </row>
    <row r="80" spans="1:8" ht="36" x14ac:dyDescent="0.2">
      <c r="A80" s="148" t="s">
        <v>212</v>
      </c>
      <c r="B80" s="86" t="s">
        <v>214</v>
      </c>
      <c r="C80" s="198"/>
      <c r="D80" s="198">
        <v>25</v>
      </c>
      <c r="E80" s="198">
        <v>168.52785</v>
      </c>
      <c r="F80" s="198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98"/>
      <c r="D81" s="198">
        <v>3</v>
      </c>
      <c r="E81" s="118">
        <v>3.3640599999999998</v>
      </c>
      <c r="F81" s="198"/>
      <c r="G81" s="128">
        <f t="shared" si="9"/>
        <v>112.13533333333332</v>
      </c>
      <c r="H81" s="118">
        <f t="shared" si="10"/>
        <v>0.36405999999999983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113.50708</v>
      </c>
      <c r="F82" s="53">
        <f t="shared" si="12"/>
        <v>-296.57363999999995</v>
      </c>
      <c r="G82" s="54" t="e">
        <f t="shared" si="9"/>
        <v>#DIV/0!</v>
      </c>
      <c r="H82" s="29">
        <f t="shared" si="10"/>
        <v>113.50708</v>
      </c>
    </row>
    <row r="83" spans="1:8" x14ac:dyDescent="0.2">
      <c r="A83" s="20" t="s">
        <v>229</v>
      </c>
      <c r="B83" s="59" t="s">
        <v>88</v>
      </c>
      <c r="C83" s="199"/>
      <c r="D83" s="199"/>
      <c r="E83" s="126"/>
      <c r="F83" s="199">
        <v>-481.68275999999997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98"/>
      <c r="D84" s="198"/>
      <c r="E84" s="118">
        <v>113.50708</v>
      </c>
      <c r="F84" s="198">
        <v>185.10911999999999</v>
      </c>
      <c r="G84" s="118" t="e">
        <f>E84/D84*100</f>
        <v>#DIV/0!</v>
      </c>
      <c r="H84" s="118">
        <f t="shared" si="10"/>
        <v>113.50708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385084.12599999999</v>
      </c>
      <c r="E85" s="76">
        <f>E86+E135+E133+E132</f>
        <v>228750.24654999998</v>
      </c>
      <c r="F85" s="75">
        <f>F86+F135+F133+F132</f>
        <v>232439.86037000001</v>
      </c>
      <c r="G85" s="76">
        <f>E85/D85*100</f>
        <v>59.402668431468918</v>
      </c>
      <c r="H85" s="77">
        <f t="shared" si="10"/>
        <v>-156333.87945000001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385084.12599999999</v>
      </c>
      <c r="E86" s="80">
        <f>E87+E90+E104+E125</f>
        <v>228750.24654999998</v>
      </c>
      <c r="F86" s="80">
        <f>F87+F90+F104+F125</f>
        <v>232439.86037000001</v>
      </c>
      <c r="G86" s="81">
        <f>E86/D86*100</f>
        <v>59.402668431468918</v>
      </c>
      <c r="H86" s="82">
        <f t="shared" si="10"/>
        <v>-156333.87945000001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154325.9</v>
      </c>
      <c r="E87" s="84">
        <f>E88+E89</f>
        <v>93171.51023</v>
      </c>
      <c r="F87" s="27">
        <f>SUM(F88+F89)</f>
        <v>105417.64</v>
      </c>
      <c r="G87" s="84">
        <f>E87/D87*100</f>
        <v>60.373216828801915</v>
      </c>
      <c r="H87" s="85">
        <f t="shared" si="10"/>
        <v>-61154.389769999994</v>
      </c>
    </row>
    <row r="88" spans="1:8" x14ac:dyDescent="0.2">
      <c r="A88" s="59" t="s">
        <v>95</v>
      </c>
      <c r="B88" s="59" t="s">
        <v>96</v>
      </c>
      <c r="C88" s="199">
        <v>154122</v>
      </c>
      <c r="D88" s="199">
        <v>154122</v>
      </c>
      <c r="E88" s="126">
        <v>92978</v>
      </c>
      <c r="F88" s="199">
        <v>105417.64</v>
      </c>
      <c r="G88" s="126">
        <f>E88/D88*100</f>
        <v>60.327532733808283</v>
      </c>
      <c r="H88" s="126">
        <f t="shared" si="10"/>
        <v>-61144</v>
      </c>
    </row>
    <row r="89" spans="1:8" ht="24.75" thickBot="1" x14ac:dyDescent="0.25">
      <c r="A89" s="56" t="s">
        <v>97</v>
      </c>
      <c r="B89" s="164" t="s">
        <v>98</v>
      </c>
      <c r="C89" s="165"/>
      <c r="D89" s="165">
        <v>203.9</v>
      </c>
      <c r="E89" s="118">
        <v>193.51023000000001</v>
      </c>
      <c r="F89" s="198"/>
      <c r="G89" s="118"/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26549.64</v>
      </c>
      <c r="E90" s="53">
        <f>E91+E93+E94+E95+E92</f>
        <v>20574.747240000001</v>
      </c>
      <c r="F90" s="53">
        <f t="shared" ref="F90" si="13">F91+F93+F94+F95</f>
        <v>7067.6120999999994</v>
      </c>
      <c r="G90" s="54">
        <f>E90/D90*100</f>
        <v>77.495390671963918</v>
      </c>
      <c r="H90" s="29">
        <f t="shared" si="10"/>
        <v>-5974.8927599999988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247</v>
      </c>
      <c r="B92" s="60" t="s">
        <v>248</v>
      </c>
      <c r="C92" s="127"/>
      <c r="D92" s="127">
        <v>3514.64</v>
      </c>
      <c r="E92" s="128">
        <v>3514.4252499999998</v>
      </c>
      <c r="F92" s="127"/>
      <c r="G92" s="128"/>
      <c r="H92" s="128"/>
    </row>
    <row r="93" spans="1:8" s="11" customFormat="1" x14ac:dyDescent="0.2">
      <c r="A93" s="45" t="s">
        <v>264</v>
      </c>
      <c r="B93" s="45" t="s">
        <v>104</v>
      </c>
      <c r="C93" s="127">
        <v>2943.3</v>
      </c>
      <c r="D93" s="127">
        <v>2943.3</v>
      </c>
      <c r="E93" s="128">
        <v>2943.29999</v>
      </c>
      <c r="F93" s="127">
        <v>1678.2253499999999</v>
      </c>
      <c r="G93" s="128">
        <f t="shared" ref="G93:G99" si="14">E93/D93*100</f>
        <v>99.999999660245294</v>
      </c>
      <c r="H93" s="128">
        <f t="shared" si="10"/>
        <v>-1.0000000202126103E-5</v>
      </c>
    </row>
    <row r="94" spans="1:8" s="11" customFormat="1" ht="12.75" thickBot="1" x14ac:dyDescent="0.25">
      <c r="A94" s="36" t="s">
        <v>105</v>
      </c>
      <c r="B94" s="164" t="s">
        <v>106</v>
      </c>
      <c r="C94" s="198">
        <v>89</v>
      </c>
      <c r="D94" s="198">
        <v>89</v>
      </c>
      <c r="E94" s="118"/>
      <c r="F94" s="198">
        <v>118.5</v>
      </c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19561.2</v>
      </c>
      <c r="E95" s="53">
        <f>E96+E97+E98+E99+E101+E100+E102</f>
        <v>14117.021999999999</v>
      </c>
      <c r="F95" s="53">
        <f t="shared" ref="F95" si="15">F96+F97+F98+F99+F101+F100+F102</f>
        <v>5270.8867499999997</v>
      </c>
      <c r="G95" s="54">
        <f t="shared" si="14"/>
        <v>72.168486595914345</v>
      </c>
      <c r="H95" s="29">
        <f t="shared" si="10"/>
        <v>-5444.1780000000017</v>
      </c>
    </row>
    <row r="96" spans="1:8" x14ac:dyDescent="0.2">
      <c r="A96" s="20" t="s">
        <v>107</v>
      </c>
      <c r="B96" s="59" t="s">
        <v>220</v>
      </c>
      <c r="C96" s="199">
        <v>990</v>
      </c>
      <c r="D96" s="199">
        <v>990</v>
      </c>
      <c r="E96" s="126">
        <v>440.56211000000002</v>
      </c>
      <c r="F96" s="199">
        <v>506.32774999999998</v>
      </c>
      <c r="G96" s="126">
        <f t="shared" si="14"/>
        <v>44.501223232323234</v>
      </c>
      <c r="H96" s="126">
        <f t="shared" si="10"/>
        <v>-549.43788999999992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2465.8000000000002</v>
      </c>
      <c r="E97" s="128">
        <v>1153.992</v>
      </c>
      <c r="F97" s="127">
        <v>1175.0319999999999</v>
      </c>
      <c r="G97" s="128">
        <f t="shared" si="14"/>
        <v>46.799902668505148</v>
      </c>
      <c r="H97" s="128">
        <f t="shared" si="10"/>
        <v>-1311.8080000000002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669.79</v>
      </c>
      <c r="F98" s="127"/>
      <c r="G98" s="128">
        <f t="shared" si="14"/>
        <v>63.740959269128282</v>
      </c>
      <c r="H98" s="128">
        <f t="shared" si="10"/>
        <v>-381.01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10027.799999999999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1824.87789</v>
      </c>
      <c r="F102" s="127"/>
      <c r="G102" s="128">
        <v>0</v>
      </c>
      <c r="H102" s="128">
        <f>E102-C102</f>
        <v>-1307.12211</v>
      </c>
    </row>
    <row r="103" spans="1:8" ht="12.75" thickBot="1" x14ac:dyDescent="0.25">
      <c r="A103" s="33" t="s">
        <v>111</v>
      </c>
      <c r="B103" s="169" t="s">
        <v>112</v>
      </c>
      <c r="C103" s="198"/>
      <c r="D103" s="198"/>
      <c r="E103" s="118"/>
      <c r="F103" s="198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177796</v>
      </c>
      <c r="E104" s="76">
        <f>E105+E116+E118+E120+E121+E122+E123+E117+E119</f>
        <v>106065.90031999999</v>
      </c>
      <c r="F104" s="75">
        <f>F105+F116+F118+F120+F121+F122+F123+F117+F119</f>
        <v>106871.39225000002</v>
      </c>
      <c r="G104" s="76">
        <f t="shared" ref="G104:G111" si="16">E104/D104*100</f>
        <v>59.655954194695035</v>
      </c>
      <c r="H104" s="77">
        <f t="shared" ref="H104:H111" si="17">E104-D104</f>
        <v>-71730.099680000014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133062.5</v>
      </c>
      <c r="E105" s="27">
        <f>E108+E112+E107+E106+E109+E113+E110+E111+E114+E115</f>
        <v>79271.388229999982</v>
      </c>
      <c r="F105" s="27">
        <f t="shared" ref="F105" si="18">F108+F112+F107+F106+F109+F113+F110+F111+F114+F115</f>
        <v>81844.413300000015</v>
      </c>
      <c r="G105" s="84">
        <f t="shared" si="16"/>
        <v>59.574551981211819</v>
      </c>
      <c r="H105" s="85">
        <f t="shared" si="17"/>
        <v>-53791.111770000018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131.30000000000001</v>
      </c>
      <c r="E106" s="126"/>
      <c r="F106" s="199">
        <v>1440.4138</v>
      </c>
      <c r="G106" s="126">
        <f t="shared" si="16"/>
        <v>0</v>
      </c>
      <c r="H106" s="126">
        <f t="shared" si="17"/>
        <v>-131.30000000000001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57198</v>
      </c>
      <c r="F108" s="127">
        <v>58310</v>
      </c>
      <c r="G108" s="128">
        <f t="shared" si="16"/>
        <v>59.259581583715892</v>
      </c>
      <c r="H108" s="128">
        <f t="shared" si="17"/>
        <v>-39323.100000000006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10003</v>
      </c>
      <c r="F109" s="127">
        <v>9690</v>
      </c>
      <c r="G109" s="128">
        <f t="shared" si="16"/>
        <v>61.001341627027685</v>
      </c>
      <c r="H109" s="128">
        <f t="shared" si="17"/>
        <v>-6395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>
        <v>98.704499999999996</v>
      </c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225</v>
      </c>
      <c r="E111" s="128"/>
      <c r="F111" s="127"/>
      <c r="G111" s="128">
        <f t="shared" si="16"/>
        <v>0</v>
      </c>
      <c r="H111" s="128">
        <f t="shared" si="17"/>
        <v>-225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233</v>
      </c>
      <c r="C113" s="127">
        <v>2640.4</v>
      </c>
      <c r="D113" s="127">
        <v>2640.4</v>
      </c>
      <c r="E113" s="128"/>
      <c r="F113" s="127">
        <v>1135.53</v>
      </c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6438.36</v>
      </c>
      <c r="F114" s="127">
        <v>6744.915</v>
      </c>
      <c r="G114" s="128">
        <f t="shared" si="19"/>
        <v>60.881109755751609</v>
      </c>
      <c r="H114" s="128">
        <f t="shared" si="20"/>
        <v>-4136.9399999999996</v>
      </c>
    </row>
    <row r="115" spans="1:8" ht="36.75" thickBot="1" x14ac:dyDescent="0.25">
      <c r="A115" s="151" t="s">
        <v>117</v>
      </c>
      <c r="B115" s="171" t="s">
        <v>234</v>
      </c>
      <c r="C115" s="152">
        <v>5704.1</v>
      </c>
      <c r="D115" s="152">
        <v>5704.1</v>
      </c>
      <c r="E115" s="144">
        <v>5501.9287999999997</v>
      </c>
      <c r="F115" s="145">
        <v>4424.8500000000004</v>
      </c>
      <c r="G115" s="144">
        <f t="shared" si="19"/>
        <v>96.455686260759791</v>
      </c>
      <c r="H115" s="144">
        <f t="shared" si="20"/>
        <v>-202.17120000000068</v>
      </c>
    </row>
    <row r="116" spans="1:8" x14ac:dyDescent="0.2">
      <c r="A116" s="59" t="s">
        <v>124</v>
      </c>
      <c r="B116" s="170" t="s">
        <v>125</v>
      </c>
      <c r="C116" s="199">
        <v>1765.9</v>
      </c>
      <c r="D116" s="199">
        <v>1342.1</v>
      </c>
      <c r="E116" s="126">
        <v>476.41</v>
      </c>
      <c r="F116" s="199">
        <v>742</v>
      </c>
      <c r="G116" s="126">
        <f t="shared" si="19"/>
        <v>35.497354891587811</v>
      </c>
      <c r="H116" s="126">
        <f t="shared" si="20"/>
        <v>-865.68999999999983</v>
      </c>
    </row>
    <row r="117" spans="1:8" ht="24" x14ac:dyDescent="0.2">
      <c r="A117" s="48" t="s">
        <v>126</v>
      </c>
      <c r="B117" s="60" t="s">
        <v>235</v>
      </c>
      <c r="C117" s="35">
        <v>1211.3</v>
      </c>
      <c r="D117" s="35">
        <v>1211.3</v>
      </c>
      <c r="E117" s="128">
        <v>1211.3</v>
      </c>
      <c r="F117" s="127">
        <v>1252.8</v>
      </c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236</v>
      </c>
      <c r="C118" s="127">
        <v>1567.1</v>
      </c>
      <c r="D118" s="127">
        <v>1567.1</v>
      </c>
      <c r="E118" s="128">
        <v>1175.325</v>
      </c>
      <c r="F118" s="127">
        <v>1146.675</v>
      </c>
      <c r="G118" s="128">
        <f t="shared" si="19"/>
        <v>75.000000000000014</v>
      </c>
      <c r="H118" s="128">
        <f t="shared" si="20"/>
        <v>-391.77499999999986</v>
      </c>
    </row>
    <row r="119" spans="1:8" ht="24" x14ac:dyDescent="0.2">
      <c r="A119" s="48" t="s">
        <v>240</v>
      </c>
      <c r="B119" s="60" t="s">
        <v>132</v>
      </c>
      <c r="C119" s="35">
        <v>7</v>
      </c>
      <c r="D119" s="35">
        <v>7</v>
      </c>
      <c r="E119" s="128"/>
      <c r="F119" s="127">
        <v>4.2</v>
      </c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237</v>
      </c>
      <c r="C120" s="35">
        <v>245.3</v>
      </c>
      <c r="D120" s="35">
        <v>245.3</v>
      </c>
      <c r="E120" s="128">
        <v>41.409480000000002</v>
      </c>
      <c r="F120" s="127">
        <v>192.96789999999999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238</v>
      </c>
      <c r="C121" s="35">
        <v>613.5</v>
      </c>
      <c r="D121" s="35">
        <v>613.5</v>
      </c>
      <c r="E121" s="128">
        <v>357.875</v>
      </c>
      <c r="F121" s="127">
        <v>474.68392</v>
      </c>
      <c r="G121" s="128">
        <f t="shared" si="19"/>
        <v>58.333333333333336</v>
      </c>
      <c r="H121" s="128">
        <f t="shared" si="20"/>
        <v>-255.625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1488.2</v>
      </c>
      <c r="E122" s="128">
        <v>893.19260999999995</v>
      </c>
      <c r="F122" s="127">
        <v>701.65213000000006</v>
      </c>
      <c r="G122" s="128">
        <f t="shared" si="19"/>
        <v>60.018318102405587</v>
      </c>
      <c r="H122" s="128">
        <f t="shared" si="20"/>
        <v>-595.0073900000001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22639</v>
      </c>
      <c r="F123" s="53">
        <f>F124</f>
        <v>20512</v>
      </c>
      <c r="G123" s="54">
        <f t="shared" si="19"/>
        <v>59.173005044564675</v>
      </c>
      <c r="H123" s="29">
        <f t="shared" si="20"/>
        <v>-15620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22639</v>
      </c>
      <c r="F124" s="57">
        <v>20512</v>
      </c>
      <c r="G124" s="39">
        <f t="shared" si="19"/>
        <v>59.173005044564675</v>
      </c>
      <c r="H124" s="39">
        <f t="shared" si="20"/>
        <v>-15620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26412.585999999999</v>
      </c>
      <c r="E125" s="76">
        <v>8938.0887600000005</v>
      </c>
      <c r="F125" s="75">
        <v>13083.21602</v>
      </c>
      <c r="G125" s="76">
        <f t="shared" si="19"/>
        <v>33.840263728814747</v>
      </c>
      <c r="H125" s="77">
        <f t="shared" si="20"/>
        <v>-17474.497239999997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99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98"/>
      <c r="D131" s="198"/>
      <c r="E131" s="118"/>
      <c r="F131" s="198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200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471423.26899999997</v>
      </c>
      <c r="E136" s="54">
        <f>E85+E8</f>
        <v>278062.18968999997</v>
      </c>
      <c r="F136" s="53">
        <f>F8+F85</f>
        <v>285434.82836000004</v>
      </c>
      <c r="G136" s="54">
        <f>E136/D136*100</f>
        <v>58.9835521440924</v>
      </c>
      <c r="H136" s="29">
        <f>E136-D136</f>
        <v>-193361.07931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" right="0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2020-08-10T04:53:40Z</dcterms:modified>
</cp:coreProperties>
</file>