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calcPr calcId="152511"/>
</workbook>
</file>

<file path=xl/calcChain.xml><?xml version="1.0" encoding="utf-8"?>
<calcChain xmlns="http://schemas.openxmlformats.org/spreadsheetml/2006/main">
  <c r="E154" i="4" l="1"/>
  <c r="H154" i="4" s="1"/>
  <c r="H153" i="4"/>
  <c r="F152" i="4"/>
  <c r="E152" i="4"/>
  <c r="H152" i="4" s="1"/>
  <c r="E150" i="4"/>
  <c r="H150" i="4" s="1"/>
  <c r="H149" i="4"/>
  <c r="H148" i="4"/>
  <c r="G148" i="4"/>
  <c r="H147" i="4"/>
  <c r="G147" i="4"/>
  <c r="H146" i="4"/>
  <c r="G146" i="4"/>
  <c r="F145" i="4"/>
  <c r="E145" i="4"/>
  <c r="H145" i="4" s="1"/>
  <c r="D145" i="4"/>
  <c r="C145" i="4"/>
  <c r="H144" i="4"/>
  <c r="G144" i="4"/>
  <c r="F143" i="4"/>
  <c r="E143" i="4"/>
  <c r="H143" i="4" s="1"/>
  <c r="D143" i="4"/>
  <c r="C143" i="4"/>
  <c r="H142" i="4"/>
  <c r="G142" i="4"/>
  <c r="H141" i="4"/>
  <c r="G141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F123" i="4"/>
  <c r="E123" i="4"/>
  <c r="H123" i="4" s="1"/>
  <c r="D123" i="4"/>
  <c r="D122" i="4" s="1"/>
  <c r="C123" i="4"/>
  <c r="C122" i="4"/>
  <c r="H121" i="4"/>
  <c r="H120" i="4"/>
  <c r="H119" i="4"/>
  <c r="H118" i="4"/>
  <c r="H117" i="4"/>
  <c r="G117" i="4"/>
  <c r="H116" i="4"/>
  <c r="G116" i="4"/>
  <c r="H115" i="4"/>
  <c r="G115" i="4"/>
  <c r="H114" i="4"/>
  <c r="G114" i="4"/>
  <c r="F113" i="4"/>
  <c r="F106" i="4" s="1"/>
  <c r="E113" i="4"/>
  <c r="H113" i="4" s="1"/>
  <c r="D113" i="4"/>
  <c r="C113" i="4"/>
  <c r="C106" i="4" s="1"/>
  <c r="H112" i="4"/>
  <c r="G112" i="4"/>
  <c r="H111" i="4"/>
  <c r="G111" i="4"/>
  <c r="H110" i="4"/>
  <c r="H109" i="4"/>
  <c r="H107" i="4"/>
  <c r="D106" i="4"/>
  <c r="H105" i="4"/>
  <c r="G105" i="4"/>
  <c r="H104" i="4"/>
  <c r="G104" i="4"/>
  <c r="F103" i="4"/>
  <c r="E103" i="4"/>
  <c r="D103" i="4"/>
  <c r="G103" i="4" s="1"/>
  <c r="C103" i="4"/>
  <c r="H100" i="4"/>
  <c r="G100" i="4"/>
  <c r="H99" i="4"/>
  <c r="F98" i="4"/>
  <c r="E98" i="4"/>
  <c r="H98" i="4" s="1"/>
  <c r="D98" i="4"/>
  <c r="C98" i="4"/>
  <c r="G97" i="4"/>
  <c r="G96" i="4"/>
  <c r="E96" i="4"/>
  <c r="D96" i="4"/>
  <c r="C96" i="4"/>
  <c r="H95" i="4"/>
  <c r="G95" i="4"/>
  <c r="H94" i="4"/>
  <c r="G94" i="4"/>
  <c r="F93" i="4"/>
  <c r="E93" i="4"/>
  <c r="G93" i="4" s="1"/>
  <c r="D93" i="4"/>
  <c r="C93" i="4"/>
  <c r="E91" i="4"/>
  <c r="H90" i="4"/>
  <c r="G90" i="4"/>
  <c r="H89" i="4"/>
  <c r="G89" i="4"/>
  <c r="F88" i="4"/>
  <c r="E88" i="4"/>
  <c r="H88" i="4" s="1"/>
  <c r="D88" i="4"/>
  <c r="C88" i="4"/>
  <c r="H87" i="4"/>
  <c r="G87" i="4"/>
  <c r="F86" i="4"/>
  <c r="E86" i="4"/>
  <c r="D86" i="4"/>
  <c r="C86" i="4"/>
  <c r="H85" i="4"/>
  <c r="G85" i="4"/>
  <c r="F84" i="4"/>
  <c r="E84" i="4"/>
  <c r="H84" i="4" s="1"/>
  <c r="D84" i="4"/>
  <c r="C84" i="4"/>
  <c r="H83" i="4"/>
  <c r="G83" i="4"/>
  <c r="F82" i="4"/>
  <c r="E82" i="4"/>
  <c r="H81" i="4" s="1"/>
  <c r="D82" i="4"/>
  <c r="C82" i="4"/>
  <c r="G81" i="4"/>
  <c r="F80" i="4"/>
  <c r="E80" i="4"/>
  <c r="D80" i="4"/>
  <c r="H80" i="4" s="1"/>
  <c r="C80" i="4"/>
  <c r="F78" i="4"/>
  <c r="E78" i="4"/>
  <c r="D78" i="4"/>
  <c r="C78" i="4"/>
  <c r="H77" i="4"/>
  <c r="G77" i="4"/>
  <c r="F76" i="4"/>
  <c r="E76" i="4"/>
  <c r="D76" i="4"/>
  <c r="C76" i="4"/>
  <c r="F74" i="4"/>
  <c r="E74" i="4"/>
  <c r="D74" i="4"/>
  <c r="D67" i="4" s="1"/>
  <c r="C74" i="4"/>
  <c r="H73" i="4"/>
  <c r="G73" i="4"/>
  <c r="H72" i="4"/>
  <c r="G72" i="4"/>
  <c r="F71" i="4"/>
  <c r="E71" i="4"/>
  <c r="H71" i="4" s="1"/>
  <c r="D71" i="4"/>
  <c r="C71" i="4"/>
  <c r="H70" i="4"/>
  <c r="G70" i="4"/>
  <c r="H69" i="4"/>
  <c r="G69" i="4"/>
  <c r="G68" i="4"/>
  <c r="F68" i="4"/>
  <c r="E68" i="4"/>
  <c r="H68" i="4" s="1"/>
  <c r="D68" i="4"/>
  <c r="C68" i="4"/>
  <c r="C67" i="4" s="1"/>
  <c r="H66" i="4"/>
  <c r="G66" i="4"/>
  <c r="H65" i="4"/>
  <c r="G65" i="4"/>
  <c r="H64" i="4"/>
  <c r="F63" i="4"/>
  <c r="E63" i="4"/>
  <c r="G63" i="4" s="1"/>
  <c r="D63" i="4"/>
  <c r="H63" i="4" s="1"/>
  <c r="C63" i="4"/>
  <c r="H62" i="4"/>
  <c r="G62" i="4"/>
  <c r="H61" i="4"/>
  <c r="E61" i="4"/>
  <c r="G61" i="4" s="1"/>
  <c r="D61" i="4"/>
  <c r="C61" i="4"/>
  <c r="C60" i="4" s="1"/>
  <c r="E60" i="4"/>
  <c r="H60" i="4" s="1"/>
  <c r="D60" i="4"/>
  <c r="H59" i="4"/>
  <c r="G59" i="4"/>
  <c r="H58" i="4"/>
  <c r="H57" i="4"/>
  <c r="G57" i="4"/>
  <c r="H56" i="4"/>
  <c r="H55" i="4"/>
  <c r="G55" i="4"/>
  <c r="F54" i="4"/>
  <c r="F53" i="4" s="1"/>
  <c r="E54" i="4"/>
  <c r="H54" i="4" s="1"/>
  <c r="D54" i="4"/>
  <c r="C54" i="4"/>
  <c r="C53" i="4" s="1"/>
  <c r="D53" i="4"/>
  <c r="H51" i="4"/>
  <c r="G51" i="4"/>
  <c r="F50" i="4"/>
  <c r="E50" i="4"/>
  <c r="G50" i="4" s="1"/>
  <c r="D50" i="4"/>
  <c r="C50" i="4"/>
  <c r="H49" i="4"/>
  <c r="G49" i="4"/>
  <c r="H48" i="4"/>
  <c r="G48" i="4"/>
  <c r="F47" i="4"/>
  <c r="E47" i="4"/>
  <c r="D47" i="4"/>
  <c r="C47" i="4"/>
  <c r="H46" i="4"/>
  <c r="G46" i="4"/>
  <c r="F45" i="4"/>
  <c r="E45" i="4"/>
  <c r="D45" i="4"/>
  <c r="H45" i="4" s="1"/>
  <c r="C45" i="4"/>
  <c r="H44" i="4"/>
  <c r="G44" i="4"/>
  <c r="F43" i="4"/>
  <c r="F42" i="4" s="1"/>
  <c r="E43" i="4"/>
  <c r="D43" i="4"/>
  <c r="C43" i="4"/>
  <c r="C42" i="4" s="1"/>
  <c r="C40" i="4" s="1"/>
  <c r="D42" i="4"/>
  <c r="D40" i="4" s="1"/>
  <c r="F40" i="4"/>
  <c r="H39" i="4"/>
  <c r="H38" i="4"/>
  <c r="G38" i="4"/>
  <c r="H37" i="4"/>
  <c r="G37" i="4"/>
  <c r="H36" i="4"/>
  <c r="G36" i="4"/>
  <c r="H35" i="4"/>
  <c r="G35" i="4"/>
  <c r="F34" i="4"/>
  <c r="E34" i="4"/>
  <c r="H34" i="4" s="1"/>
  <c r="D34" i="4"/>
  <c r="C34" i="4"/>
  <c r="H33" i="4"/>
  <c r="G33" i="4"/>
  <c r="H32" i="4"/>
  <c r="G32" i="4"/>
  <c r="G31" i="4"/>
  <c r="F31" i="4"/>
  <c r="E31" i="4"/>
  <c r="H31" i="4" s="1"/>
  <c r="D31" i="4"/>
  <c r="D30" i="4" s="1"/>
  <c r="C31" i="4"/>
  <c r="C30" i="4" s="1"/>
  <c r="F30" i="4"/>
  <c r="E30" i="4"/>
  <c r="H29" i="4"/>
  <c r="H28" i="4"/>
  <c r="G28" i="4"/>
  <c r="H27" i="4"/>
  <c r="G27" i="4"/>
  <c r="H25" i="4"/>
  <c r="G25" i="4"/>
  <c r="H24" i="4"/>
  <c r="G24" i="4"/>
  <c r="H23" i="4"/>
  <c r="G23" i="4"/>
  <c r="H22" i="4"/>
  <c r="G22" i="4"/>
  <c r="F21" i="4"/>
  <c r="E21" i="4"/>
  <c r="G21" i="4" s="1"/>
  <c r="D21" i="4"/>
  <c r="D20" i="4" s="1"/>
  <c r="C21" i="4"/>
  <c r="F20" i="4"/>
  <c r="C20" i="4"/>
  <c r="H19" i="4"/>
  <c r="G19" i="4"/>
  <c r="H18" i="4"/>
  <c r="G18" i="4"/>
  <c r="H17" i="4"/>
  <c r="G17" i="4"/>
  <c r="H16" i="4"/>
  <c r="G16" i="4"/>
  <c r="F15" i="4"/>
  <c r="E15" i="4"/>
  <c r="G15" i="4" s="1"/>
  <c r="D15" i="4"/>
  <c r="D14" i="4" s="1"/>
  <c r="C15" i="4"/>
  <c r="F14" i="4"/>
  <c r="C14" i="4"/>
  <c r="H13" i="4"/>
  <c r="G13" i="4"/>
  <c r="H12" i="4"/>
  <c r="G12" i="4"/>
  <c r="H11" i="4"/>
  <c r="G11" i="4"/>
  <c r="F10" i="4"/>
  <c r="F9" i="4" s="1"/>
  <c r="E10" i="4"/>
  <c r="G10" i="4" s="1"/>
  <c r="D10" i="4"/>
  <c r="H10" i="4" s="1"/>
  <c r="C10" i="4"/>
  <c r="C9" i="4" s="1"/>
  <c r="D9" i="4"/>
  <c r="F122" i="4" l="1"/>
  <c r="F102" i="4" s="1"/>
  <c r="F101" i="4" s="1"/>
  <c r="F67" i="4"/>
  <c r="F8" i="4" s="1"/>
  <c r="H93" i="4"/>
  <c r="G88" i="4"/>
  <c r="E67" i="4"/>
  <c r="H67" i="4" s="1"/>
  <c r="E53" i="4"/>
  <c r="G53" i="4" s="1"/>
  <c r="H53" i="4"/>
  <c r="H50" i="4"/>
  <c r="H47" i="4"/>
  <c r="E42" i="4"/>
  <c r="G42" i="4" s="1"/>
  <c r="H43" i="4"/>
  <c r="E9" i="4"/>
  <c r="G9" i="4" s="1"/>
  <c r="C8" i="4"/>
  <c r="H30" i="4"/>
  <c r="D8" i="4"/>
  <c r="D156" i="4" s="1"/>
  <c r="C102" i="4"/>
  <c r="C101" i="4" s="1"/>
  <c r="H15" i="4"/>
  <c r="G43" i="4"/>
  <c r="G45" i="4"/>
  <c r="G47" i="4"/>
  <c r="G54" i="4"/>
  <c r="G80" i="4"/>
  <c r="G143" i="4"/>
  <c r="G145" i="4"/>
  <c r="H21" i="4"/>
  <c r="H103" i="4"/>
  <c r="G30" i="4"/>
  <c r="G34" i="4"/>
  <c r="G60" i="4"/>
  <c r="G98" i="4"/>
  <c r="D102" i="4"/>
  <c r="D101" i="4" s="1"/>
  <c r="G113" i="4"/>
  <c r="E122" i="4"/>
  <c r="G123" i="4"/>
  <c r="E14" i="4"/>
  <c r="E20" i="4"/>
  <c r="E106" i="4"/>
  <c r="E150" i="3"/>
  <c r="H150" i="3" s="1"/>
  <c r="H90" i="3"/>
  <c r="G90" i="3"/>
  <c r="E88" i="3"/>
  <c r="D88" i="3"/>
  <c r="D67" i="3" s="1"/>
  <c r="H73" i="3"/>
  <c r="G73" i="3"/>
  <c r="E71" i="3"/>
  <c r="D71" i="3"/>
  <c r="E68" i="3"/>
  <c r="D68" i="3"/>
  <c r="H70" i="3"/>
  <c r="G70" i="3"/>
  <c r="E154" i="3"/>
  <c r="H154" i="3" s="1"/>
  <c r="H153" i="3"/>
  <c r="F152" i="3"/>
  <c r="E152" i="3"/>
  <c r="H152" i="3" s="1"/>
  <c r="H149" i="3"/>
  <c r="H148" i="3"/>
  <c r="G148" i="3"/>
  <c r="H147" i="3"/>
  <c r="G147" i="3"/>
  <c r="H146" i="3"/>
  <c r="G146" i="3"/>
  <c r="F145" i="3"/>
  <c r="E145" i="3"/>
  <c r="H145" i="3" s="1"/>
  <c r="D145" i="3"/>
  <c r="C145" i="3"/>
  <c r="H144" i="3"/>
  <c r="G144" i="3"/>
  <c r="F143" i="3"/>
  <c r="E143" i="3"/>
  <c r="H143" i="3" s="1"/>
  <c r="D143" i="3"/>
  <c r="C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F123" i="3"/>
  <c r="E123" i="3"/>
  <c r="G123" i="3" s="1"/>
  <c r="D123" i="3"/>
  <c r="D122" i="3" s="1"/>
  <c r="C123" i="3"/>
  <c r="C122" i="3" s="1"/>
  <c r="F122" i="3"/>
  <c r="H121" i="3"/>
  <c r="H120" i="3"/>
  <c r="H119" i="3"/>
  <c r="H118" i="3"/>
  <c r="H117" i="3"/>
  <c r="G117" i="3"/>
  <c r="H116" i="3"/>
  <c r="G116" i="3"/>
  <c r="H115" i="3"/>
  <c r="G115" i="3"/>
  <c r="H114" i="3"/>
  <c r="G114" i="3"/>
  <c r="F113" i="3"/>
  <c r="F106" i="3" s="1"/>
  <c r="E113" i="3"/>
  <c r="G113" i="3" s="1"/>
  <c r="D113" i="3"/>
  <c r="D106" i="3" s="1"/>
  <c r="D102" i="3" s="1"/>
  <c r="D101" i="3" s="1"/>
  <c r="C113" i="3"/>
  <c r="H112" i="3"/>
  <c r="G112" i="3"/>
  <c r="H111" i="3"/>
  <c r="G111" i="3"/>
  <c r="H110" i="3"/>
  <c r="H109" i="3"/>
  <c r="H107" i="3"/>
  <c r="C106" i="3"/>
  <c r="H105" i="3"/>
  <c r="G105" i="3"/>
  <c r="H104" i="3"/>
  <c r="G104" i="3"/>
  <c r="F103" i="3"/>
  <c r="E103" i="3"/>
  <c r="H103" i="3" s="1"/>
  <c r="D103" i="3"/>
  <c r="C103" i="3"/>
  <c r="H100" i="3"/>
  <c r="G100" i="3"/>
  <c r="H99" i="3"/>
  <c r="F98" i="3"/>
  <c r="E98" i="3"/>
  <c r="D98" i="3"/>
  <c r="G98" i="3" s="1"/>
  <c r="C98" i="3"/>
  <c r="G97" i="3"/>
  <c r="E96" i="3"/>
  <c r="G96" i="3" s="1"/>
  <c r="D96" i="3"/>
  <c r="C96" i="3"/>
  <c r="H95" i="3"/>
  <c r="G95" i="3"/>
  <c r="H94" i="3"/>
  <c r="G94" i="3"/>
  <c r="F93" i="3"/>
  <c r="E93" i="3"/>
  <c r="H93" i="3" s="1"/>
  <c r="D93" i="3"/>
  <c r="C93" i="3"/>
  <c r="E91" i="3"/>
  <c r="H89" i="3"/>
  <c r="G89" i="3"/>
  <c r="F88" i="3"/>
  <c r="C88" i="3"/>
  <c r="H87" i="3"/>
  <c r="G87" i="3"/>
  <c r="F86" i="3"/>
  <c r="E86" i="3"/>
  <c r="D86" i="3"/>
  <c r="C86" i="3"/>
  <c r="H85" i="3"/>
  <c r="G85" i="3"/>
  <c r="F84" i="3"/>
  <c r="E84" i="3"/>
  <c r="H84" i="3" s="1"/>
  <c r="D84" i="3"/>
  <c r="C84" i="3"/>
  <c r="H83" i="3"/>
  <c r="G83" i="3"/>
  <c r="F82" i="3"/>
  <c r="E82" i="3"/>
  <c r="H81" i="3" s="1"/>
  <c r="D82" i="3"/>
  <c r="C82" i="3"/>
  <c r="G81" i="3"/>
  <c r="G80" i="3"/>
  <c r="F80" i="3"/>
  <c r="E80" i="3"/>
  <c r="H80" i="3" s="1"/>
  <c r="D80" i="3"/>
  <c r="C80" i="3"/>
  <c r="F78" i="3"/>
  <c r="E78" i="3"/>
  <c r="D78" i="3"/>
  <c r="C78" i="3"/>
  <c r="H77" i="3"/>
  <c r="G77" i="3"/>
  <c r="F76" i="3"/>
  <c r="E76" i="3"/>
  <c r="D76" i="3"/>
  <c r="C76" i="3"/>
  <c r="F74" i="3"/>
  <c r="E74" i="3"/>
  <c r="D74" i="3"/>
  <c r="C74" i="3"/>
  <c r="C67" i="3" s="1"/>
  <c r="H72" i="3"/>
  <c r="G72" i="3"/>
  <c r="F71" i="3"/>
  <c r="C71" i="3"/>
  <c r="H69" i="3"/>
  <c r="G69" i="3"/>
  <c r="F68" i="3"/>
  <c r="F67" i="3" s="1"/>
  <c r="C68" i="3"/>
  <c r="H66" i="3"/>
  <c r="G66" i="3"/>
  <c r="H65" i="3"/>
  <c r="G65" i="3"/>
  <c r="H64" i="3"/>
  <c r="F63" i="3"/>
  <c r="E63" i="3"/>
  <c r="H63" i="3" s="1"/>
  <c r="D63" i="3"/>
  <c r="C63" i="3"/>
  <c r="H62" i="3"/>
  <c r="G62" i="3"/>
  <c r="E61" i="3"/>
  <c r="E60" i="3" s="1"/>
  <c r="D61" i="3"/>
  <c r="D60" i="3" s="1"/>
  <c r="C61" i="3"/>
  <c r="C60" i="3" s="1"/>
  <c r="H59" i="3"/>
  <c r="G59" i="3"/>
  <c r="H58" i="3"/>
  <c r="H57" i="3"/>
  <c r="G57" i="3"/>
  <c r="H56" i="3"/>
  <c r="H55" i="3"/>
  <c r="G55" i="3"/>
  <c r="G54" i="3"/>
  <c r="F54" i="3"/>
  <c r="F53" i="3" s="1"/>
  <c r="E54" i="3"/>
  <c r="H54" i="3" s="1"/>
  <c r="D54" i="3"/>
  <c r="C54" i="3"/>
  <c r="C53" i="3" s="1"/>
  <c r="E53" i="3"/>
  <c r="H53" i="3" s="1"/>
  <c r="D53" i="3"/>
  <c r="H51" i="3"/>
  <c r="G51" i="3"/>
  <c r="F50" i="3"/>
  <c r="E50" i="3"/>
  <c r="H50" i="3" s="1"/>
  <c r="D50" i="3"/>
  <c r="C50" i="3"/>
  <c r="H49" i="3"/>
  <c r="G49" i="3"/>
  <c r="H48" i="3"/>
  <c r="G48" i="3"/>
  <c r="G47" i="3"/>
  <c r="F47" i="3"/>
  <c r="F40" i="3" s="1"/>
  <c r="E47" i="3"/>
  <c r="H47" i="3" s="1"/>
  <c r="D47" i="3"/>
  <c r="C47" i="3"/>
  <c r="H46" i="3"/>
  <c r="G46" i="3"/>
  <c r="G45" i="3"/>
  <c r="F45" i="3"/>
  <c r="E45" i="3"/>
  <c r="D45" i="3"/>
  <c r="D42" i="3" s="1"/>
  <c r="D40" i="3" s="1"/>
  <c r="C45" i="3"/>
  <c r="H44" i="3"/>
  <c r="G44" i="3"/>
  <c r="G43" i="3"/>
  <c r="F43" i="3"/>
  <c r="E43" i="3"/>
  <c r="H43" i="3" s="1"/>
  <c r="D43" i="3"/>
  <c r="C43" i="3"/>
  <c r="C42" i="3" s="1"/>
  <c r="C40" i="3" s="1"/>
  <c r="E42" i="3"/>
  <c r="H39" i="3"/>
  <c r="H38" i="3"/>
  <c r="G38" i="3"/>
  <c r="H37" i="3"/>
  <c r="G37" i="3"/>
  <c r="H36" i="3"/>
  <c r="G36" i="3"/>
  <c r="H35" i="3"/>
  <c r="G35" i="3"/>
  <c r="F34" i="3"/>
  <c r="F30" i="3" s="1"/>
  <c r="E34" i="3"/>
  <c r="G34" i="3" s="1"/>
  <c r="D34" i="3"/>
  <c r="H34" i="3" s="1"/>
  <c r="C34" i="3"/>
  <c r="H33" i="3"/>
  <c r="G33" i="3"/>
  <c r="H32" i="3"/>
  <c r="G32" i="3"/>
  <c r="F31" i="3"/>
  <c r="E31" i="3"/>
  <c r="G31" i="3" s="1"/>
  <c r="D31" i="3"/>
  <c r="D30" i="3" s="1"/>
  <c r="C31" i="3"/>
  <c r="C30" i="3"/>
  <c r="H29" i="3"/>
  <c r="H28" i="3"/>
  <c r="G28" i="3"/>
  <c r="H27" i="3"/>
  <c r="G27" i="3"/>
  <c r="H25" i="3"/>
  <c r="G25" i="3"/>
  <c r="H24" i="3"/>
  <c r="G24" i="3"/>
  <c r="H23" i="3"/>
  <c r="G23" i="3"/>
  <c r="H22" i="3"/>
  <c r="G22" i="3"/>
  <c r="F21" i="3"/>
  <c r="F20" i="3" s="1"/>
  <c r="E21" i="3"/>
  <c r="H21" i="3" s="1"/>
  <c r="D21" i="3"/>
  <c r="C21" i="3"/>
  <c r="D20" i="3"/>
  <c r="C20" i="3"/>
  <c r="H19" i="3"/>
  <c r="G19" i="3"/>
  <c r="H18" i="3"/>
  <c r="G18" i="3"/>
  <c r="H17" i="3"/>
  <c r="G17" i="3"/>
  <c r="H16" i="3"/>
  <c r="G16" i="3"/>
  <c r="F15" i="3"/>
  <c r="F14" i="3" s="1"/>
  <c r="E15" i="3"/>
  <c r="H15" i="3" s="1"/>
  <c r="D15" i="3"/>
  <c r="C15" i="3"/>
  <c r="D14" i="3"/>
  <c r="C14" i="3"/>
  <c r="H13" i="3"/>
  <c r="G13" i="3"/>
  <c r="H12" i="3"/>
  <c r="G12" i="3"/>
  <c r="H11" i="3"/>
  <c r="G11" i="3"/>
  <c r="G10" i="3"/>
  <c r="F10" i="3"/>
  <c r="E10" i="3"/>
  <c r="H10" i="3" s="1"/>
  <c r="D10" i="3"/>
  <c r="D9" i="3" s="1"/>
  <c r="C10" i="3"/>
  <c r="C9" i="3" s="1"/>
  <c r="C8" i="3" s="1"/>
  <c r="F9" i="3"/>
  <c r="E9" i="3"/>
  <c r="H9" i="3" s="1"/>
  <c r="F156" i="4" l="1"/>
  <c r="G67" i="4"/>
  <c r="E40" i="4"/>
  <c r="E8" i="4" s="1"/>
  <c r="H8" i="4" s="1"/>
  <c r="H42" i="4"/>
  <c r="H9" i="4"/>
  <c r="E102" i="4"/>
  <c r="H106" i="4"/>
  <c r="G106" i="4"/>
  <c r="H122" i="4"/>
  <c r="G122" i="4"/>
  <c r="G14" i="4"/>
  <c r="H14" i="4"/>
  <c r="H20" i="4"/>
  <c r="G20" i="4"/>
  <c r="C156" i="4"/>
  <c r="G93" i="3"/>
  <c r="G68" i="3"/>
  <c r="E30" i="3"/>
  <c r="H30" i="3" s="1"/>
  <c r="F42" i="3"/>
  <c r="E106" i="3"/>
  <c r="G103" i="3"/>
  <c r="H88" i="3"/>
  <c r="G88" i="3"/>
  <c r="H71" i="3"/>
  <c r="H68" i="3"/>
  <c r="F102" i="3"/>
  <c r="F101" i="3" s="1"/>
  <c r="H60" i="3"/>
  <c r="H61" i="3"/>
  <c r="H42" i="3"/>
  <c r="H45" i="3"/>
  <c r="F8" i="3"/>
  <c r="H106" i="3"/>
  <c r="D8" i="3"/>
  <c r="D156" i="3" s="1"/>
  <c r="G30" i="3"/>
  <c r="C102" i="3"/>
  <c r="C101" i="3" s="1"/>
  <c r="C156" i="3" s="1"/>
  <c r="G60" i="3"/>
  <c r="H31" i="3"/>
  <c r="H113" i="3"/>
  <c r="H123" i="3"/>
  <c r="G9" i="3"/>
  <c r="E20" i="3"/>
  <c r="G21" i="3"/>
  <c r="E40" i="3"/>
  <c r="G42" i="3"/>
  <c r="G50" i="3"/>
  <c r="G53" i="3"/>
  <c r="G61" i="3"/>
  <c r="G63" i="3"/>
  <c r="G106" i="3"/>
  <c r="G143" i="3"/>
  <c r="G145" i="3"/>
  <c r="H98" i="3"/>
  <c r="E14" i="3"/>
  <c r="G15" i="3"/>
  <c r="E67" i="3"/>
  <c r="E122" i="3"/>
  <c r="E150" i="2"/>
  <c r="H150" i="2" s="1"/>
  <c r="H149" i="2"/>
  <c r="H148" i="2"/>
  <c r="F148" i="2"/>
  <c r="E148" i="2"/>
  <c r="H147" i="2"/>
  <c r="H146" i="2"/>
  <c r="H145" i="2"/>
  <c r="G145" i="2"/>
  <c r="H144" i="2"/>
  <c r="G144" i="2"/>
  <c r="H143" i="2"/>
  <c r="G143" i="2"/>
  <c r="F142" i="2"/>
  <c r="E142" i="2"/>
  <c r="H142" i="2" s="1"/>
  <c r="D142" i="2"/>
  <c r="C142" i="2"/>
  <c r="H141" i="2"/>
  <c r="G141" i="2"/>
  <c r="F140" i="2"/>
  <c r="E140" i="2"/>
  <c r="H140" i="2" s="1"/>
  <c r="D140" i="2"/>
  <c r="C140" i="2"/>
  <c r="H139" i="2"/>
  <c r="G139" i="2"/>
  <c r="H138" i="2"/>
  <c r="G138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F120" i="2"/>
  <c r="F119" i="2" s="1"/>
  <c r="E120" i="2"/>
  <c r="D120" i="2"/>
  <c r="C120" i="2"/>
  <c r="C119" i="2" s="1"/>
  <c r="C99" i="2" s="1"/>
  <c r="C98" i="2" s="1"/>
  <c r="D119" i="2"/>
  <c r="H118" i="2"/>
  <c r="H117" i="2"/>
  <c r="H116" i="2"/>
  <c r="H115" i="2"/>
  <c r="H114" i="2"/>
  <c r="G114" i="2"/>
  <c r="H113" i="2"/>
  <c r="G113" i="2"/>
  <c r="H112" i="2"/>
  <c r="G112" i="2"/>
  <c r="H111" i="2"/>
  <c r="G111" i="2"/>
  <c r="F110" i="2"/>
  <c r="F103" i="2" s="1"/>
  <c r="E110" i="2"/>
  <c r="D110" i="2"/>
  <c r="D103" i="2" s="1"/>
  <c r="C110" i="2"/>
  <c r="H109" i="2"/>
  <c r="G109" i="2"/>
  <c r="H108" i="2"/>
  <c r="G108" i="2"/>
  <c r="H107" i="2"/>
  <c r="H106" i="2"/>
  <c r="H104" i="2"/>
  <c r="C103" i="2"/>
  <c r="H102" i="2"/>
  <c r="G102" i="2"/>
  <c r="H101" i="2"/>
  <c r="G101" i="2"/>
  <c r="F100" i="2"/>
  <c r="E100" i="2"/>
  <c r="H100" i="2" s="1"/>
  <c r="D100" i="2"/>
  <c r="C100" i="2"/>
  <c r="H97" i="2"/>
  <c r="G97" i="2"/>
  <c r="H96" i="2"/>
  <c r="F95" i="2"/>
  <c r="E95" i="2"/>
  <c r="G95" i="2" s="1"/>
  <c r="D95" i="2"/>
  <c r="C95" i="2"/>
  <c r="G94" i="2"/>
  <c r="G93" i="2"/>
  <c r="E93" i="2"/>
  <c r="D93" i="2"/>
  <c r="C93" i="2"/>
  <c r="H92" i="2"/>
  <c r="G92" i="2"/>
  <c r="H91" i="2"/>
  <c r="G91" i="2"/>
  <c r="F90" i="2"/>
  <c r="E90" i="2"/>
  <c r="H90" i="2" s="1"/>
  <c r="D90" i="2"/>
  <c r="C90" i="2"/>
  <c r="E88" i="2"/>
  <c r="H87" i="2"/>
  <c r="G87" i="2"/>
  <c r="F86" i="2"/>
  <c r="E86" i="2"/>
  <c r="G86" i="2" s="1"/>
  <c r="D86" i="2"/>
  <c r="C86" i="2"/>
  <c r="H85" i="2"/>
  <c r="G85" i="2"/>
  <c r="F84" i="2"/>
  <c r="E84" i="2"/>
  <c r="D84" i="2"/>
  <c r="C84" i="2"/>
  <c r="H83" i="2"/>
  <c r="G83" i="2"/>
  <c r="H82" i="2"/>
  <c r="F82" i="2"/>
  <c r="E82" i="2"/>
  <c r="D82" i="2"/>
  <c r="C82" i="2"/>
  <c r="H81" i="2"/>
  <c r="G81" i="2"/>
  <c r="F80" i="2"/>
  <c r="E80" i="2"/>
  <c r="H79" i="2" s="1"/>
  <c r="D80" i="2"/>
  <c r="D67" i="2" s="1"/>
  <c r="C80" i="2"/>
  <c r="G79" i="2"/>
  <c r="F78" i="2"/>
  <c r="E78" i="2"/>
  <c r="H78" i="2" s="1"/>
  <c r="D78" i="2"/>
  <c r="C78" i="2"/>
  <c r="F76" i="2"/>
  <c r="E76" i="2"/>
  <c r="D76" i="2"/>
  <c r="C76" i="2"/>
  <c r="H75" i="2"/>
  <c r="G75" i="2"/>
  <c r="F74" i="2"/>
  <c r="E74" i="2"/>
  <c r="D74" i="2"/>
  <c r="C74" i="2"/>
  <c r="F72" i="2"/>
  <c r="E72" i="2"/>
  <c r="D72" i="2"/>
  <c r="C72" i="2"/>
  <c r="H71" i="2"/>
  <c r="G71" i="2"/>
  <c r="F70" i="2"/>
  <c r="E70" i="2"/>
  <c r="H70" i="2" s="1"/>
  <c r="D70" i="2"/>
  <c r="C70" i="2"/>
  <c r="H69" i="2"/>
  <c r="G69" i="2"/>
  <c r="F68" i="2"/>
  <c r="E68" i="2"/>
  <c r="D68" i="2"/>
  <c r="C68" i="2"/>
  <c r="C67" i="2" s="1"/>
  <c r="H66" i="2"/>
  <c r="G66" i="2"/>
  <c r="H65" i="2"/>
  <c r="G65" i="2"/>
  <c r="H64" i="2"/>
  <c r="G63" i="2"/>
  <c r="F63" i="2"/>
  <c r="E63" i="2"/>
  <c r="H63" i="2" s="1"/>
  <c r="D63" i="2"/>
  <c r="C63" i="2"/>
  <c r="H62" i="2"/>
  <c r="G62" i="2"/>
  <c r="E61" i="2"/>
  <c r="H61" i="2" s="1"/>
  <c r="D61" i="2"/>
  <c r="D60" i="2" s="1"/>
  <c r="C61" i="2"/>
  <c r="C60" i="2" s="1"/>
  <c r="H59" i="2"/>
  <c r="G59" i="2"/>
  <c r="H58" i="2"/>
  <c r="H57" i="2"/>
  <c r="G57" i="2"/>
  <c r="H56" i="2"/>
  <c r="H55" i="2"/>
  <c r="G55" i="2"/>
  <c r="F54" i="2"/>
  <c r="F53" i="2" s="1"/>
  <c r="E54" i="2"/>
  <c r="D54" i="2"/>
  <c r="D53" i="2" s="1"/>
  <c r="C54" i="2"/>
  <c r="C53" i="2" s="1"/>
  <c r="H51" i="2"/>
  <c r="G51" i="2"/>
  <c r="F50" i="2"/>
  <c r="E50" i="2"/>
  <c r="D50" i="2"/>
  <c r="C50" i="2"/>
  <c r="H49" i="2"/>
  <c r="G49" i="2"/>
  <c r="H48" i="2"/>
  <c r="G48" i="2"/>
  <c r="F47" i="2"/>
  <c r="E47" i="2"/>
  <c r="D47" i="2"/>
  <c r="C47" i="2"/>
  <c r="H46" i="2"/>
  <c r="G46" i="2"/>
  <c r="F45" i="2"/>
  <c r="E45" i="2"/>
  <c r="D45" i="2"/>
  <c r="H45" i="2" s="1"/>
  <c r="C45" i="2"/>
  <c r="H44" i="2"/>
  <c r="G44" i="2"/>
  <c r="F43" i="2"/>
  <c r="E43" i="2"/>
  <c r="D43" i="2"/>
  <c r="C43" i="2"/>
  <c r="C42" i="2" s="1"/>
  <c r="C40" i="2" s="1"/>
  <c r="F42" i="2"/>
  <c r="H39" i="2"/>
  <c r="H38" i="2"/>
  <c r="G38" i="2"/>
  <c r="H37" i="2"/>
  <c r="G37" i="2"/>
  <c r="H36" i="2"/>
  <c r="G36" i="2"/>
  <c r="H35" i="2"/>
  <c r="G35" i="2"/>
  <c r="F34" i="2"/>
  <c r="E34" i="2"/>
  <c r="G34" i="2" s="1"/>
  <c r="D34" i="2"/>
  <c r="C34" i="2"/>
  <c r="H33" i="2"/>
  <c r="G33" i="2"/>
  <c r="H32" i="2"/>
  <c r="G32" i="2"/>
  <c r="F31" i="2"/>
  <c r="E31" i="2"/>
  <c r="G31" i="2" s="1"/>
  <c r="D31" i="2"/>
  <c r="C31" i="2"/>
  <c r="D30" i="2"/>
  <c r="C30" i="2"/>
  <c r="H29" i="2"/>
  <c r="H28" i="2"/>
  <c r="G28" i="2"/>
  <c r="H27" i="2"/>
  <c r="G27" i="2"/>
  <c r="H25" i="2"/>
  <c r="G25" i="2"/>
  <c r="H24" i="2"/>
  <c r="G24" i="2"/>
  <c r="H23" i="2"/>
  <c r="G23" i="2"/>
  <c r="H22" i="2"/>
  <c r="G22" i="2"/>
  <c r="F21" i="2"/>
  <c r="F20" i="2" s="1"/>
  <c r="E21" i="2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H15" i="2" s="1"/>
  <c r="D15" i="2"/>
  <c r="C15" i="2"/>
  <c r="C14" i="2" s="1"/>
  <c r="D14" i="2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40" i="4" l="1"/>
  <c r="H40" i="4"/>
  <c r="G8" i="4"/>
  <c r="H102" i="4"/>
  <c r="G102" i="4"/>
  <c r="E101" i="4"/>
  <c r="F156" i="3"/>
  <c r="H67" i="3"/>
  <c r="G67" i="3"/>
  <c r="E102" i="3"/>
  <c r="H122" i="3"/>
  <c r="G122" i="3"/>
  <c r="E8" i="3"/>
  <c r="H20" i="3"/>
  <c r="G20" i="3"/>
  <c r="H40" i="3"/>
  <c r="G40" i="3"/>
  <c r="H14" i="3"/>
  <c r="G14" i="3"/>
  <c r="G43" i="2"/>
  <c r="G47" i="2"/>
  <c r="H50" i="2"/>
  <c r="H54" i="2"/>
  <c r="D99" i="2"/>
  <c r="D98" i="2" s="1"/>
  <c r="G120" i="2"/>
  <c r="G10" i="2"/>
  <c r="H21" i="2"/>
  <c r="G45" i="2"/>
  <c r="G61" i="2"/>
  <c r="G110" i="2"/>
  <c r="D42" i="2"/>
  <c r="D40" i="2" s="1"/>
  <c r="D8" i="2" s="1"/>
  <c r="D152" i="2" s="1"/>
  <c r="G68" i="2"/>
  <c r="G140" i="2"/>
  <c r="F99" i="2"/>
  <c r="F98" i="2" s="1"/>
  <c r="F67" i="2"/>
  <c r="F40" i="2"/>
  <c r="F30" i="2"/>
  <c r="G142" i="2"/>
  <c r="G50" i="2"/>
  <c r="H47" i="2"/>
  <c r="H34" i="2"/>
  <c r="E20" i="2"/>
  <c r="G20" i="2" s="1"/>
  <c r="G21" i="2"/>
  <c r="E14" i="2"/>
  <c r="G14" i="2" s="1"/>
  <c r="G15" i="2"/>
  <c r="C8" i="2"/>
  <c r="C152" i="2" s="1"/>
  <c r="E9" i="2"/>
  <c r="H31" i="2"/>
  <c r="E42" i="2"/>
  <c r="E53" i="2"/>
  <c r="G54" i="2"/>
  <c r="E60" i="2"/>
  <c r="H68" i="2"/>
  <c r="G78" i="2"/>
  <c r="H86" i="2"/>
  <c r="G90" i="2"/>
  <c r="H95" i="2"/>
  <c r="G100" i="2"/>
  <c r="E103" i="2"/>
  <c r="H110" i="2"/>
  <c r="H120" i="2"/>
  <c r="H10" i="2"/>
  <c r="H43" i="2"/>
  <c r="E30" i="2"/>
  <c r="E67" i="2"/>
  <c r="E119" i="2"/>
  <c r="C142" i="1"/>
  <c r="C140" i="1"/>
  <c r="C120" i="1"/>
  <c r="C110" i="1"/>
  <c r="C103" i="1"/>
  <c r="C100" i="1"/>
  <c r="C95" i="1"/>
  <c r="C93" i="1"/>
  <c r="C90" i="1"/>
  <c r="C86" i="1"/>
  <c r="C84" i="1"/>
  <c r="C82" i="1"/>
  <c r="C80" i="1"/>
  <c r="C78" i="1"/>
  <c r="C76" i="1"/>
  <c r="C74" i="1"/>
  <c r="C72" i="1"/>
  <c r="C70" i="1"/>
  <c r="C68" i="1"/>
  <c r="C67" i="1" s="1"/>
  <c r="C63" i="1"/>
  <c r="C61" i="1"/>
  <c r="C60" i="1"/>
  <c r="C54" i="1"/>
  <c r="C53" i="1" s="1"/>
  <c r="C50" i="1"/>
  <c r="C47" i="1"/>
  <c r="C45" i="1"/>
  <c r="C43" i="1"/>
  <c r="C34" i="1"/>
  <c r="C31" i="1"/>
  <c r="C30" i="1"/>
  <c r="C21" i="1"/>
  <c r="C20" i="1" s="1"/>
  <c r="C15" i="1"/>
  <c r="C14" i="1" s="1"/>
  <c r="C10" i="1"/>
  <c r="C9" i="1" s="1"/>
  <c r="G101" i="4" l="1"/>
  <c r="E156" i="4"/>
  <c r="H101" i="4"/>
  <c r="H8" i="3"/>
  <c r="G8" i="3"/>
  <c r="H102" i="3"/>
  <c r="G102" i="3"/>
  <c r="E101" i="3"/>
  <c r="C119" i="1"/>
  <c r="F8" i="2"/>
  <c r="F152" i="2" s="1"/>
  <c r="C42" i="1"/>
  <c r="C40" i="1" s="1"/>
  <c r="H20" i="2"/>
  <c r="H14" i="2"/>
  <c r="H103" i="2"/>
  <c r="G103" i="2"/>
  <c r="H60" i="2"/>
  <c r="G60" i="2"/>
  <c r="H119" i="2"/>
  <c r="G119" i="2"/>
  <c r="H9" i="2"/>
  <c r="G9" i="2"/>
  <c r="H67" i="2"/>
  <c r="G67" i="2"/>
  <c r="E99" i="2"/>
  <c r="H53" i="2"/>
  <c r="G53" i="2"/>
  <c r="H30" i="2"/>
  <c r="G30" i="2"/>
  <c r="H42" i="2"/>
  <c r="E40" i="2"/>
  <c r="G42" i="2"/>
  <c r="C8" i="1"/>
  <c r="C99" i="1"/>
  <c r="C98" i="1" s="1"/>
  <c r="G109" i="1"/>
  <c r="H109" i="1"/>
  <c r="H104" i="1"/>
  <c r="H107" i="1"/>
  <c r="H156" i="4" l="1"/>
  <c r="G156" i="4"/>
  <c r="G101" i="3"/>
  <c r="H101" i="3"/>
  <c r="E156" i="3"/>
  <c r="H40" i="2"/>
  <c r="G40" i="2"/>
  <c r="E8" i="2"/>
  <c r="H99" i="2"/>
  <c r="G99" i="2"/>
  <c r="E98" i="2"/>
  <c r="C152" i="1"/>
  <c r="F78" i="1"/>
  <c r="E150" i="1"/>
  <c r="E120" i="1"/>
  <c r="H156" i="3" l="1"/>
  <c r="G156" i="3"/>
  <c r="H8" i="2"/>
  <c r="G8" i="2"/>
  <c r="H98" i="2"/>
  <c r="E152" i="2"/>
  <c r="G98" i="2"/>
  <c r="G94" i="1"/>
  <c r="E93" i="1"/>
  <c r="D93" i="1"/>
  <c r="D120" i="1"/>
  <c r="H152" i="2" l="1"/>
  <c r="G152" i="2"/>
  <c r="G93" i="1"/>
  <c r="E86" i="1"/>
  <c r="F86" i="1"/>
  <c r="E84" i="1"/>
  <c r="F84" i="1"/>
  <c r="F82" i="1"/>
  <c r="F80" i="1"/>
  <c r="F74" i="1"/>
  <c r="F72" i="1"/>
  <c r="F70" i="1"/>
  <c r="F68" i="1"/>
  <c r="E76" i="1"/>
  <c r="F76" i="1"/>
  <c r="D76" i="1"/>
  <c r="E50" i="1"/>
  <c r="F50" i="1"/>
  <c r="D50" i="1"/>
  <c r="E34" i="1" l="1"/>
  <c r="F34" i="1"/>
  <c r="D34" i="1"/>
  <c r="D15" i="1"/>
  <c r="D14" i="1" s="1"/>
  <c r="E15" i="1"/>
  <c r="E14" i="1" s="1"/>
  <c r="F15" i="1"/>
  <c r="F14" i="1" s="1"/>
  <c r="H16" i="1"/>
  <c r="H17" i="1"/>
  <c r="H18" i="1"/>
  <c r="H19" i="1"/>
  <c r="G16" i="1"/>
  <c r="G17" i="1"/>
  <c r="G18" i="1"/>
  <c r="G19" i="1"/>
  <c r="G15" i="1" l="1"/>
  <c r="H15" i="1"/>
  <c r="G14" i="1"/>
  <c r="H14" i="1"/>
  <c r="G11" i="1" l="1"/>
  <c r="H150" i="1"/>
  <c r="H149" i="1"/>
  <c r="F148" i="1"/>
  <c r="E148" i="1"/>
  <c r="H148" i="1" s="1"/>
  <c r="H147" i="1"/>
  <c r="H146" i="1"/>
  <c r="H145" i="1"/>
  <c r="G145" i="1"/>
  <c r="H144" i="1"/>
  <c r="G144" i="1"/>
  <c r="H143" i="1"/>
  <c r="G143" i="1"/>
  <c r="F142" i="1"/>
  <c r="E142" i="1"/>
  <c r="D142" i="1"/>
  <c r="H141" i="1"/>
  <c r="G141" i="1"/>
  <c r="F140" i="1"/>
  <c r="E140" i="1"/>
  <c r="D140" i="1"/>
  <c r="D119" i="1" s="1"/>
  <c r="H139" i="1"/>
  <c r="G139" i="1"/>
  <c r="H138" i="1"/>
  <c r="G138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F120" i="1"/>
  <c r="H120" i="1"/>
  <c r="H118" i="1"/>
  <c r="H117" i="1"/>
  <c r="H116" i="1"/>
  <c r="H115" i="1"/>
  <c r="H114" i="1"/>
  <c r="G114" i="1"/>
  <c r="H113" i="1"/>
  <c r="G113" i="1"/>
  <c r="H112" i="1"/>
  <c r="G112" i="1"/>
  <c r="H111" i="1"/>
  <c r="G111" i="1"/>
  <c r="F110" i="1"/>
  <c r="F103" i="1" s="1"/>
  <c r="E110" i="1"/>
  <c r="D110" i="1"/>
  <c r="D103" i="1" s="1"/>
  <c r="H108" i="1"/>
  <c r="G108" i="1"/>
  <c r="H106" i="1"/>
  <c r="H102" i="1"/>
  <c r="G102" i="1"/>
  <c r="H101" i="1"/>
  <c r="G101" i="1"/>
  <c r="F100" i="1"/>
  <c r="E100" i="1"/>
  <c r="D100" i="1"/>
  <c r="H97" i="1"/>
  <c r="G97" i="1"/>
  <c r="H96" i="1"/>
  <c r="F95" i="1"/>
  <c r="E95" i="1"/>
  <c r="D95" i="1"/>
  <c r="H92" i="1"/>
  <c r="G92" i="1"/>
  <c r="H91" i="1"/>
  <c r="G91" i="1"/>
  <c r="F90" i="1"/>
  <c r="F67" i="1" s="1"/>
  <c r="E90" i="1"/>
  <c r="D90" i="1"/>
  <c r="E88" i="1"/>
  <c r="H87" i="1"/>
  <c r="G87" i="1"/>
  <c r="D86" i="1"/>
  <c r="G86" i="1" s="1"/>
  <c r="H85" i="1"/>
  <c r="G85" i="1"/>
  <c r="D84" i="1"/>
  <c r="H83" i="1"/>
  <c r="G83" i="1"/>
  <c r="E82" i="1"/>
  <c r="D82" i="1"/>
  <c r="H81" i="1"/>
  <c r="G81" i="1"/>
  <c r="E80" i="1"/>
  <c r="D80" i="1"/>
  <c r="G79" i="1"/>
  <c r="E78" i="1"/>
  <c r="D78" i="1"/>
  <c r="H75" i="1"/>
  <c r="G75" i="1"/>
  <c r="E74" i="1"/>
  <c r="D74" i="1"/>
  <c r="E72" i="1"/>
  <c r="D72" i="1"/>
  <c r="H71" i="1"/>
  <c r="G71" i="1"/>
  <c r="E70" i="1"/>
  <c r="D70" i="1"/>
  <c r="H69" i="1"/>
  <c r="G69" i="1"/>
  <c r="E68" i="1"/>
  <c r="D68" i="1"/>
  <c r="H66" i="1"/>
  <c r="G66" i="1"/>
  <c r="H65" i="1"/>
  <c r="G65" i="1"/>
  <c r="H64" i="1"/>
  <c r="F63" i="1"/>
  <c r="E63" i="1"/>
  <c r="D63" i="1"/>
  <c r="H62" i="1"/>
  <c r="G62" i="1"/>
  <c r="E61" i="1"/>
  <c r="E60" i="1" s="1"/>
  <c r="D61" i="1"/>
  <c r="H59" i="1"/>
  <c r="G59" i="1"/>
  <c r="H58" i="1"/>
  <c r="H57" i="1"/>
  <c r="G57" i="1"/>
  <c r="H56" i="1"/>
  <c r="H55" i="1"/>
  <c r="G55" i="1"/>
  <c r="F54" i="1"/>
  <c r="F53" i="1" s="1"/>
  <c r="E54" i="1"/>
  <c r="E53" i="1" s="1"/>
  <c r="D54" i="1"/>
  <c r="D53" i="1" s="1"/>
  <c r="H51" i="1"/>
  <c r="G51" i="1"/>
  <c r="H49" i="1"/>
  <c r="G49" i="1"/>
  <c r="H48" i="1"/>
  <c r="G48" i="1"/>
  <c r="F47" i="1"/>
  <c r="E47" i="1"/>
  <c r="D47" i="1"/>
  <c r="H46" i="1"/>
  <c r="G46" i="1"/>
  <c r="F45" i="1"/>
  <c r="E45" i="1"/>
  <c r="D45" i="1"/>
  <c r="H44" i="1"/>
  <c r="G44" i="1"/>
  <c r="F43" i="1"/>
  <c r="E43" i="1"/>
  <c r="D43" i="1"/>
  <c r="H39" i="1"/>
  <c r="H38" i="1"/>
  <c r="G38" i="1"/>
  <c r="H37" i="1"/>
  <c r="G37" i="1"/>
  <c r="H36" i="1"/>
  <c r="G36" i="1"/>
  <c r="H35" i="1"/>
  <c r="G35" i="1"/>
  <c r="H33" i="1"/>
  <c r="G33" i="1"/>
  <c r="H32" i="1"/>
  <c r="G32" i="1"/>
  <c r="F31" i="1"/>
  <c r="F30" i="1" s="1"/>
  <c r="E31" i="1"/>
  <c r="E30" i="1" s="1"/>
  <c r="D31" i="1"/>
  <c r="D30" i="1" s="1"/>
  <c r="H29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D21" i="1"/>
  <c r="D20" i="1" s="1"/>
  <c r="H13" i="1"/>
  <c r="G13" i="1"/>
  <c r="H12" i="1"/>
  <c r="G12" i="1"/>
  <c r="H11" i="1"/>
  <c r="F10" i="1"/>
  <c r="F9" i="1" s="1"/>
  <c r="E10" i="1"/>
  <c r="E9" i="1" s="1"/>
  <c r="D10" i="1"/>
  <c r="D9" i="1" s="1"/>
  <c r="G47" i="1" l="1"/>
  <c r="F40" i="1"/>
  <c r="F8" i="1" s="1"/>
  <c r="D67" i="1"/>
  <c r="H140" i="1"/>
  <c r="E67" i="1"/>
  <c r="H86" i="1"/>
  <c r="G61" i="1"/>
  <c r="F119" i="1"/>
  <c r="F99" i="1" s="1"/>
  <c r="F98" i="1" s="1"/>
  <c r="F42" i="1"/>
  <c r="D60" i="1"/>
  <c r="H60" i="1" s="1"/>
  <c r="H63" i="1"/>
  <c r="H68" i="1"/>
  <c r="G90" i="1"/>
  <c r="H95" i="1"/>
  <c r="H45" i="1"/>
  <c r="H70" i="1"/>
  <c r="H78" i="1"/>
  <c r="G78" i="1"/>
  <c r="E42" i="1"/>
  <c r="E40" i="1" s="1"/>
  <c r="H142" i="1"/>
  <c r="G100" i="1"/>
  <c r="H90" i="1"/>
  <c r="H82" i="1"/>
  <c r="H79" i="1"/>
  <c r="H54" i="1"/>
  <c r="H53" i="1"/>
  <c r="H50" i="1"/>
  <c r="D42" i="1"/>
  <c r="D40" i="1" s="1"/>
  <c r="H47" i="1"/>
  <c r="H43" i="1"/>
  <c r="G34" i="1"/>
  <c r="H10" i="1"/>
  <c r="H21" i="1"/>
  <c r="G45" i="1"/>
  <c r="G54" i="1"/>
  <c r="H110" i="1"/>
  <c r="G142" i="1"/>
  <c r="G43" i="1"/>
  <c r="H61" i="1"/>
  <c r="G63" i="1"/>
  <c r="H100" i="1"/>
  <c r="G140" i="1"/>
  <c r="G10" i="1"/>
  <c r="H31" i="1"/>
  <c r="G9" i="1"/>
  <c r="E20" i="1"/>
  <c r="G21" i="1"/>
  <c r="H34" i="1"/>
  <c r="G50" i="1"/>
  <c r="G53" i="1"/>
  <c r="G95" i="1"/>
  <c r="D99" i="1"/>
  <c r="D98" i="1" s="1"/>
  <c r="G110" i="1"/>
  <c r="E119" i="1"/>
  <c r="G120" i="1"/>
  <c r="H9" i="1"/>
  <c r="G31" i="1"/>
  <c r="G68" i="1"/>
  <c r="E103" i="1"/>
  <c r="H67" i="1" l="1"/>
  <c r="G42" i="1"/>
  <c r="F152" i="1"/>
  <c r="G60" i="1"/>
  <c r="H42" i="1"/>
  <c r="E8" i="1"/>
  <c r="D8" i="1"/>
  <c r="G67" i="1"/>
  <c r="H30" i="1"/>
  <c r="G103" i="1"/>
  <c r="H103" i="1"/>
  <c r="E99" i="1"/>
  <c r="E98" i="1" s="1"/>
  <c r="H40" i="1"/>
  <c r="G40" i="1"/>
  <c r="G30" i="1"/>
  <c r="H119" i="1"/>
  <c r="G119" i="1"/>
  <c r="H20" i="1"/>
  <c r="G20" i="1"/>
  <c r="H8" i="1" l="1"/>
  <c r="D152" i="1"/>
  <c r="G8" i="1"/>
  <c r="G99" i="1"/>
  <c r="H99" i="1"/>
  <c r="H98" i="1" l="1"/>
  <c r="G98" i="1"/>
  <c r="E152" i="1"/>
  <c r="H152" i="1" l="1"/>
  <c r="G152" i="1"/>
</calcChain>
</file>

<file path=xl/sharedStrings.xml><?xml version="1.0" encoding="utf-8"?>
<sst xmlns="http://schemas.openxmlformats.org/spreadsheetml/2006/main" count="1236" uniqueCount="297">
  <si>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</si>
  <si>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</si>
  <si>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</si>
  <si>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</si>
  <si>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</si>
  <si>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Откл. от год. плана</t>
  </si>
  <si>
    <t>в %</t>
  </si>
  <si>
    <t>в сумме</t>
  </si>
  <si>
    <t>000 1 00 0000 00 0000 000</t>
  </si>
  <si>
    <t xml:space="preserve">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</si>
  <si>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</si>
  <si>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</si>
  <si>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</si>
  <si>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</si>
  <si>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</si>
  <si>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</si>
  <si>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</si>
  <si>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</si>
  <si>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</si>
  <si>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</si>
  <si>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</si>
  <si>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</si>
  <si>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</si>
  <si>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системой налогообложения</t>
  </si>
  <si>
    <t>000 1 05 01010 01 0000 110</t>
  </si>
  <si>
    <t>Налог, взимаемый с плательщиков, выбравших в качестве объекта налогообложения доходы</t>
  </si>
  <si>
    <t>000 1 05 01020 01 0000 110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</si>
  <si>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</si>
  <si>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</si>
  <si>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</si>
  <si>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</si>
  <si>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</si>
  <si>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</si>
  <si>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</si>
  <si>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</si>
  <si>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</si>
  <si>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</si>
  <si>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</si>
  <si>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</si>
  <si>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</si>
  <si>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</si>
  <si>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</si>
  <si>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</si>
  <si>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</si>
  <si>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</si>
  <si>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</si>
  <si>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000 1 08 06000 01 0000 110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</si>
  <si>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</si>
  <si>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</si>
  <si>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</si>
  <si>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</si>
  <si>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 регистрацию юр. лица, физлиц в качестве ИП</t>
  </si>
  <si>
    <t>000 1 08 07020 01 0000 110</t>
  </si>
  <si>
    <t>Государственная пошлина на гос. регистрацию прав, ограничений прав на недвижимое имущество</t>
  </si>
  <si>
    <t>000 1 08 07100 01 0000 110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</si>
  <si>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</si>
  <si>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</si>
  <si>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</si>
  <si>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</si>
  <si>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</si>
  <si>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</si>
  <si>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</si>
  <si>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</si>
  <si>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</si>
  <si>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</si>
  <si>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</si>
  <si>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</si>
  <si>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</si>
  <si>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</si>
  <si>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</si>
  <si>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</si>
  <si>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</si>
  <si>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</si>
  <si>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</si>
  <si>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</si>
  <si>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</si>
  <si>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</si>
  <si>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</si>
  <si>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</si>
  <si>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</si>
  <si>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</si>
  <si>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</si>
  <si>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</si>
  <si>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</si>
  <si>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</si>
  <si>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</si>
  <si>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000 1 12 01041 01 0000 120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</si>
  <si>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</si>
  <si>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</si>
  <si>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</si>
  <si>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</si>
  <si>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</si>
  <si>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</si>
  <si>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</si>
  <si>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</si>
  <si>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</si>
  <si>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</si>
  <si>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</si>
  <si>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</si>
  <si>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</si>
  <si>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</si>
  <si>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</si>
  <si>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</si>
  <si>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</si>
  <si>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</si>
  <si>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</si>
  <si>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</si>
  <si>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</si>
  <si>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</si>
  <si>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</si>
  <si>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</si>
  <si>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</si>
  <si>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</si>
  <si>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</si>
  <si>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</si>
  <si>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</si>
  <si>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</si>
  <si>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</si>
  <si>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</si>
  <si>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</si>
  <si>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</si>
  <si>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</si>
  <si>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</si>
  <si>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</si>
  <si>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</si>
  <si>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</si>
  <si>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</si>
  <si>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</si>
  <si>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</si>
  <si>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</si>
  <si>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</si>
  <si>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</si>
  <si>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</si>
  <si>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</si>
  <si>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</si>
  <si>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</si>
  <si>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</si>
  <si>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</si>
  <si>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</si>
  <si>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</si>
  <si>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</si>
  <si>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</si>
  <si>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</si>
  <si>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</si>
  <si>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</si>
  <si>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</si>
  <si>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</si>
  <si>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</si>
  <si>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</si>
  <si>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</si>
  <si>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</si>
  <si>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</si>
  <si>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</si>
  <si>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</si>
  <si>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</si>
  <si>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</si>
  <si>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</si>
  <si>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 xml:space="preserve">Невыясненные поступления, зачисляемые в местные б-ты </t>
  </si>
  <si>
    <t>000 1 17 05050 05 0000 180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</si>
  <si>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</si>
  <si>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</si>
  <si>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</si>
  <si>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</si>
  <si>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</si>
  <si>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</si>
  <si>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</si>
  <si>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</si>
  <si>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</si>
  <si>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</si>
  <si>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</si>
  <si>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</si>
  <si>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000 2 02 25097 05 0000 150</t>
  </si>
  <si>
    <t>Субсидии на создание в общеобраз.орг..,условий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</si>
  <si>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</si>
  <si>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</si>
  <si>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</si>
  <si>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</si>
  <si>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</si>
  <si>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</si>
  <si>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</si>
  <si>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</si>
  <si>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</si>
  <si>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</si>
  <si>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</si>
  <si>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</si>
  <si>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</si>
  <si>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</si>
  <si>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</si>
  <si>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Субсидия на организацию подвоза обучающихся в муниципальных общеобразовательных организациях</t>
  </si>
  <si>
    <t>Субсидии на проведение кап ремонта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</si>
  <si>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</si>
  <si>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</si>
  <si>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молодым семьям для отдельных категорий граждан</t>
  </si>
  <si>
    <t>000 2 02 30000 00 0000 150</t>
  </si>
  <si>
    <t>Субвенции бюджетам субъектов 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</si>
  <si>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</si>
  <si>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</si>
  <si>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</si>
  <si>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</si>
  <si>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</si>
  <si>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</si>
  <si>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</si>
  <si>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</si>
  <si>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</si>
  <si>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</si>
  <si>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</si>
  <si>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</si>
  <si>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</si>
  <si>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</si>
  <si>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</si>
  <si>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</si>
  <si>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</si>
  <si>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</si>
  <si>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</si>
  <si>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</si>
  <si>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</si>
  <si>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</si>
  <si>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r>
      <t xml:space="preserve">Субвенции.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</si>
  <si>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</si>
  <si>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</si>
  <si>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</si>
  <si>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</si>
  <si>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</si>
  <si>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</si>
  <si>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</si>
  <si>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</si>
  <si>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</si>
  <si>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</si>
  <si>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</si>
  <si>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</si>
  <si>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</si>
  <si>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</si>
  <si>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</si>
  <si>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</si>
  <si>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000 2 02 49999 00 0000 150</t>
  </si>
  <si>
    <t>Прочие межбюджетные трансферты</t>
  </si>
  <si>
    <t>000 2 07 50000 00 0000 000</t>
  </si>
  <si>
    <t>Прочие безвозмездные поступления в бюджеты муниц.районов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</si>
  <si>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</si>
  <si>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</si>
  <si>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</si>
  <si>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</si>
  <si>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</si>
  <si>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</si>
  <si>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</si>
  <si>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</si>
  <si>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Е.М.Горяинова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</si>
  <si>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</si>
  <si>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</si>
  <si>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</si>
  <si>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</si>
  <si>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</si>
  <si>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</si>
  <si>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</si>
  <si>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</si>
  <si>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</si>
  <si>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</si>
  <si>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</si>
  <si>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</si>
  <si>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</si>
  <si>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</si>
  <si>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</si>
  <si>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</si>
  <si>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</si>
  <si>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</si>
  <si>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</si>
  <si>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</si>
  <si>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</si>
  <si>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</si>
  <si>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</si>
  <si>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</si>
  <si>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</si>
  <si>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</si>
  <si>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1 16 11000 01 0000 140</t>
  </si>
  <si>
    <t>1 16 11050 01 0000 140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</si>
  <si>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</si>
  <si>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</si>
  <si>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</si>
  <si>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</si>
  <si>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</si>
  <si>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</si>
  <si>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первоначальный план</t>
  </si>
  <si>
    <t xml:space="preserve"> на 1 марта 2021 года</t>
  </si>
  <si>
    <t>факт на 1 марта 2021</t>
  </si>
  <si>
    <t>факт на 1 марта 2020</t>
  </si>
  <si>
    <t xml:space="preserve"> на 1 апреля 2021 года</t>
  </si>
  <si>
    <t>факт на 1 апреля 2021</t>
  </si>
  <si>
    <t>факт на 1 апреля 2020</t>
  </si>
  <si>
    <t xml:space="preserve"> Уточненный план годовой</t>
  </si>
  <si>
    <t>1 16 01053 01 0035 140</t>
  </si>
  <si>
    <t>1 16 01063 01 9000 140</t>
  </si>
  <si>
    <t>1 16 01203 01 9000 140</t>
  </si>
  <si>
    <t>000 2 07 05030 05 0000150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</si>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</sst>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9" fillId="0" borderId="0" applyBorder="0" applyProtection="0"/>
  </cellStyleXfs>
  <cellXfs count="23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8" xfId="0" applyNumberFormat="1" applyFont="1" applyFill="1" applyBorder="1"/>
    <xf numFmtId="166" fontId="1" fillId="2" borderId="8" xfId="0" applyNumberFormat="1" applyFont="1" applyFill="1" applyBorder="1"/>
    <xf numFmtId="165" fontId="1" fillId="2" borderId="8" xfId="0" applyNumberFormat="1" applyFont="1" applyFill="1" applyBorder="1"/>
    <xf numFmtId="49" fontId="1" fillId="2" borderId="9" xfId="1" applyNumberFormat="1" applyFont="1" applyFill="1" applyBorder="1" applyAlignment="1">
      <alignment vertical="center"/>
    </xf>
    <xf numFmtId="0" fontId="1" fillId="2" borderId="10" xfId="1" applyFont="1" applyFill="1" applyBorder="1" applyAlignment="1">
      <alignment horizontal="left" wrapText="1"/>
    </xf>
    <xf numFmtId="165" fontId="1" fillId="0" borderId="10" xfId="0" applyNumberFormat="1" applyFont="1" applyFill="1" applyBorder="1"/>
    <xf numFmtId="165" fontId="1" fillId="2" borderId="10" xfId="0" applyNumberFormat="1" applyFont="1" applyFill="1" applyBorder="1"/>
    <xf numFmtId="0" fontId="6" fillId="2" borderId="10" xfId="0" applyFont="1" applyFill="1" applyBorder="1" applyAlignment="1">
      <alignment horizontal="left" vertical="distributed" wrapText="1"/>
    </xf>
    <xf numFmtId="49" fontId="1" fillId="2" borderId="9" xfId="1" applyNumberFormat="1" applyFont="1" applyFill="1" applyBorder="1" applyAlignment="1">
      <alignment vertical="top"/>
    </xf>
    <xf numFmtId="0" fontId="1" fillId="2" borderId="10" xfId="1" applyFont="1" applyFill="1" applyBorder="1" applyAlignment="1">
      <alignment horizontal="left" vertical="distributed" wrapText="1"/>
    </xf>
    <xf numFmtId="0" fontId="2" fillId="2" borderId="2" xfId="0" applyFont="1" applyFill="1" applyBorder="1"/>
    <xf numFmtId="166" fontId="2" fillId="2" borderId="11" xfId="0" applyNumberFormat="1" applyFont="1" applyFill="1" applyBorder="1"/>
    <xf numFmtId="165" fontId="2" fillId="2" borderId="12" xfId="0" applyNumberFormat="1" applyFont="1" applyFill="1" applyBorder="1"/>
    <xf numFmtId="0" fontId="4" fillId="2" borderId="0" xfId="0" applyFont="1" applyFill="1"/>
    <xf numFmtId="0" fontId="1" fillId="2" borderId="8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5" xfId="0" applyFont="1" applyFill="1" applyBorder="1"/>
    <xf numFmtId="0" fontId="3" fillId="2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wrapText="1"/>
    </xf>
    <xf numFmtId="166" fontId="1" fillId="2" borderId="17" xfId="0" applyNumberFormat="1" applyFont="1" applyFill="1" applyBorder="1"/>
    <xf numFmtId="0" fontId="1" fillId="2" borderId="9" xfId="0" applyFont="1" applyFill="1" applyBorder="1"/>
    <xf numFmtId="0" fontId="1" fillId="2" borderId="18" xfId="0" applyFont="1" applyFill="1" applyBorder="1"/>
    <xf numFmtId="165" fontId="1" fillId="0" borderId="18" xfId="0" applyNumberFormat="1" applyFont="1" applyFill="1" applyBorder="1"/>
    <xf numFmtId="165" fontId="1" fillId="2" borderId="18" xfId="0" applyNumberFormat="1" applyFont="1" applyFill="1" applyBorder="1"/>
    <xf numFmtId="165" fontId="2" fillId="2" borderId="6" xfId="0" applyNumberFormat="1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2" borderId="17" xfId="0" applyFont="1" applyFill="1" applyBorder="1"/>
    <xf numFmtId="165" fontId="1" fillId="0" borderId="19" xfId="0" applyNumberFormat="1" applyFont="1" applyFill="1" applyBorder="1"/>
    <xf numFmtId="0" fontId="3" fillId="2" borderId="10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wrapText="1"/>
    </xf>
    <xf numFmtId="0" fontId="1" fillId="2" borderId="1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top" wrapText="1"/>
    </xf>
    <xf numFmtId="165" fontId="1" fillId="0" borderId="18" xfId="0" applyNumberFormat="1" applyFont="1" applyFill="1" applyBorder="1" applyAlignment="1">
      <alignment horizontal="right"/>
    </xf>
    <xf numFmtId="166" fontId="1" fillId="2" borderId="18" xfId="0" applyNumberFormat="1" applyFont="1" applyFill="1" applyBorder="1"/>
    <xf numFmtId="165" fontId="1" fillId="2" borderId="18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horizontal="right"/>
    </xf>
    <xf numFmtId="0" fontId="3" fillId="2" borderId="0" xfId="0" applyFont="1" applyFill="1"/>
    <xf numFmtId="0" fontId="1" fillId="0" borderId="10" xfId="0" applyFont="1" applyBorder="1" applyAlignment="1">
      <alignment wrapText="1"/>
    </xf>
    <xf numFmtId="165" fontId="1" fillId="0" borderId="29" xfId="0" applyNumberFormat="1" applyFont="1" applyFill="1" applyBorder="1"/>
    <xf numFmtId="165" fontId="1" fillId="2" borderId="29" xfId="0" applyNumberFormat="1" applyFont="1" applyFill="1" applyBorder="1"/>
    <xf numFmtId="165" fontId="1" fillId="0" borderId="29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2" fillId="2" borderId="11" xfId="0" applyFont="1" applyFill="1" applyBorder="1" applyAlignment="1">
      <alignment horizontal="center" vertical="center"/>
    </xf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31" xfId="0" applyFont="1" applyFill="1" applyBorder="1"/>
    <xf numFmtId="0" fontId="1" fillId="2" borderId="32" xfId="0" applyFont="1" applyFill="1" applyBorder="1"/>
    <xf numFmtId="165" fontId="1" fillId="0" borderId="17" xfId="0" applyNumberFormat="1" applyFont="1" applyFill="1" applyBorder="1"/>
    <xf numFmtId="165" fontId="1" fillId="2" borderId="17" xfId="0" applyNumberFormat="1" applyFont="1" applyFill="1" applyBorder="1"/>
    <xf numFmtId="165" fontId="1" fillId="0" borderId="7" xfId="0" applyNumberFormat="1" applyFont="1" applyFill="1" applyBorder="1"/>
    <xf numFmtId="0" fontId="2" fillId="2" borderId="3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6" fillId="0" borderId="0" xfId="0" applyFont="1"/>
    <xf numFmtId="0" fontId="1" fillId="2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wrapText="1"/>
    </xf>
    <xf numFmtId="166" fontId="1" fillId="2" borderId="29" xfId="0" applyNumberFormat="1" applyFont="1" applyFill="1" applyBorder="1"/>
    <xf numFmtId="0" fontId="2" fillId="2" borderId="34" xfId="0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3" xfId="0" applyNumberFormat="1" applyFont="1" applyFill="1" applyBorder="1"/>
    <xf numFmtId="166" fontId="2" fillId="2" borderId="23" xfId="0" applyNumberFormat="1" applyFont="1" applyFill="1" applyBorder="1"/>
    <xf numFmtId="165" fontId="2" fillId="2" borderId="24" xfId="0" applyNumberFormat="1" applyFont="1" applyFill="1" applyBorder="1"/>
    <xf numFmtId="0" fontId="1" fillId="2" borderId="3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65" fontId="4" fillId="0" borderId="30" xfId="0" applyNumberFormat="1" applyFont="1" applyFill="1" applyBorder="1"/>
    <xf numFmtId="166" fontId="2" fillId="2" borderId="30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5" fontId="1" fillId="2" borderId="1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6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27" xfId="0" applyFont="1" applyFill="1" applyBorder="1" applyAlignment="1">
      <alignment horizontal="center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0" borderId="29" xfId="0" applyNumberFormat="1" applyFont="1" applyFill="1" applyBorder="1"/>
    <xf numFmtId="165" fontId="2" fillId="2" borderId="29" xfId="0" applyNumberFormat="1" applyFont="1" applyFill="1" applyBorder="1"/>
    <xf numFmtId="166" fontId="2" fillId="2" borderId="29" xfId="0" applyNumberFormat="1" applyFont="1" applyFill="1" applyBorder="1"/>
    <xf numFmtId="165" fontId="2" fillId="2" borderId="40" xfId="0" applyNumberFormat="1" applyFont="1" applyFill="1" applyBorder="1"/>
    <xf numFmtId="165" fontId="1" fillId="0" borderId="1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2" fillId="2" borderId="41" xfId="0" applyFont="1" applyFill="1" applyBorder="1" applyAlignment="1">
      <alignment horizontal="center"/>
    </xf>
    <xf numFmtId="165" fontId="2" fillId="2" borderId="36" xfId="0" applyNumberFormat="1" applyFont="1" applyFill="1" applyBorder="1"/>
    <xf numFmtId="0" fontId="2" fillId="2" borderId="42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165" fontId="8" fillId="0" borderId="10" xfId="0" applyNumberFormat="1" applyFont="1" applyFill="1" applyBorder="1"/>
    <xf numFmtId="0" fontId="1" fillId="2" borderId="42" xfId="0" applyFont="1" applyFill="1" applyBorder="1" applyAlignment="1">
      <alignment vertical="center"/>
    </xf>
    <xf numFmtId="0" fontId="1" fillId="2" borderId="42" xfId="0" applyFont="1" applyFill="1" applyBorder="1" applyAlignment="1">
      <alignment wrapText="1"/>
    </xf>
    <xf numFmtId="165" fontId="1" fillId="0" borderId="29" xfId="0" applyNumberFormat="1" applyFont="1" applyFill="1" applyBorder="1" applyAlignment="1">
      <alignment wrapText="1"/>
    </xf>
    <xf numFmtId="167" fontId="7" fillId="0" borderId="10" xfId="2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vertical="center"/>
    </xf>
    <xf numFmtId="0" fontId="1" fillId="2" borderId="43" xfId="0" applyFont="1" applyFill="1" applyBorder="1" applyAlignment="1">
      <alignment wrapText="1"/>
    </xf>
    <xf numFmtId="165" fontId="1" fillId="2" borderId="19" xfId="0" applyNumberFormat="1" applyFont="1" applyFill="1" applyBorder="1"/>
    <xf numFmtId="166" fontId="1" fillId="2" borderId="19" xfId="0" applyNumberFormat="1" applyFont="1" applyFill="1" applyBorder="1"/>
    <xf numFmtId="0" fontId="1" fillId="2" borderId="44" xfId="0" applyFont="1" applyFill="1" applyBorder="1" applyAlignment="1">
      <alignment wrapText="1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wrapText="1"/>
    </xf>
    <xf numFmtId="0" fontId="2" fillId="2" borderId="35" xfId="0" applyFont="1" applyFill="1" applyBorder="1"/>
    <xf numFmtId="0" fontId="2" fillId="2" borderId="39" xfId="0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49" fontId="2" fillId="0" borderId="11" xfId="1" applyNumberFormat="1" applyFont="1" applyBorder="1" applyAlignment="1">
      <alignment vertical="center"/>
    </xf>
    <xf numFmtId="49" fontId="1" fillId="0" borderId="8" xfId="1" applyNumberFormat="1" applyFont="1" applyBorder="1" applyAlignment="1"/>
    <xf numFmtId="0" fontId="1" fillId="0" borderId="0" xfId="0" applyFont="1"/>
    <xf numFmtId="49" fontId="3" fillId="0" borderId="8" xfId="1" applyNumberFormat="1" applyFont="1" applyBorder="1" applyAlignment="1"/>
    <xf numFmtId="0" fontId="3" fillId="0" borderId="9" xfId="1" applyFont="1" applyBorder="1" applyAlignment="1">
      <alignment horizontal="left" wrapText="1"/>
    </xf>
    <xf numFmtId="49" fontId="3" fillId="0" borderId="17" xfId="1" applyNumberFormat="1" applyFont="1" applyBorder="1" applyAlignment="1"/>
    <xf numFmtId="0" fontId="3" fillId="0" borderId="15" xfId="1" applyFont="1" applyBorder="1" applyAlignment="1">
      <alignment horizontal="left" wrapText="1"/>
    </xf>
    <xf numFmtId="0" fontId="2" fillId="0" borderId="30" xfId="1" applyFont="1" applyBorder="1" applyAlignment="1">
      <alignment horizontal="center" vertical="distributed" wrapText="1"/>
    </xf>
    <xf numFmtId="165" fontId="3" fillId="0" borderId="10" xfId="0" applyNumberFormat="1" applyFont="1" applyFill="1" applyBorder="1"/>
    <xf numFmtId="165" fontId="3" fillId="2" borderId="10" xfId="0" applyNumberFormat="1" applyFont="1" applyFill="1" applyBorder="1"/>
    <xf numFmtId="165" fontId="3" fillId="0" borderId="18" xfId="0" applyNumberFormat="1" applyFont="1" applyFill="1" applyBorder="1"/>
    <xf numFmtId="165" fontId="3" fillId="2" borderId="18" xfId="0" applyNumberFormat="1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165" fontId="2" fillId="2" borderId="24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/>
    <xf numFmtId="165" fontId="2" fillId="2" borderId="23" xfId="0" applyNumberFormat="1" applyFont="1" applyFill="1" applyBorder="1"/>
    <xf numFmtId="165" fontId="1" fillId="0" borderId="8" xfId="0" applyNumberFormat="1" applyFont="1" applyFill="1" applyBorder="1" applyAlignment="1">
      <alignment horizontal="right"/>
    </xf>
    <xf numFmtId="165" fontId="2" fillId="0" borderId="17" xfId="0" applyNumberFormat="1" applyFont="1" applyFill="1" applyBorder="1"/>
    <xf numFmtId="0" fontId="1" fillId="2" borderId="7" xfId="0" applyFont="1" applyFill="1" applyBorder="1" applyAlignment="1">
      <alignment horizontal="left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2" fillId="0" borderId="1" xfId="0" applyNumberFormat="1" applyFont="1" applyFill="1" applyBorder="1"/>
    <xf numFmtId="165" fontId="2" fillId="0" borderId="5" xfId="0" applyNumberFormat="1" applyFont="1" applyFill="1" applyBorder="1"/>
    <xf numFmtId="166" fontId="2" fillId="2" borderId="20" xfId="0" applyNumberFormat="1" applyFont="1" applyFill="1" applyBorder="1"/>
    <xf numFmtId="166" fontId="2" fillId="2" borderId="22" xfId="0" applyNumberFormat="1" applyFont="1" applyFill="1" applyBorder="1"/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248</v>
      </c>
      <c r="C4" s="3"/>
      <c r="D4" s="3"/>
      <c r="G4" s="9"/>
      <c r="H4" s="9"/>
    </row>
    <row r="5" spans="1:8" s="10" customFormat="1" ht="12.75" customHeight="1" thickBot="1" x14ac:dyDescent="0.25">
      <c r="A5" s="230" t="s">
        <v>3</v>
      </c>
      <c r="B5" s="220" t="s">
        <v>4</v>
      </c>
      <c r="C5" s="213" t="s">
        <v>281</v>
      </c>
      <c r="D5" s="213" t="s">
        <v>251</v>
      </c>
      <c r="E5" s="234" t="s">
        <v>249</v>
      </c>
      <c r="F5" s="213" t="s">
        <v>250</v>
      </c>
      <c r="G5" s="218" t="s">
        <v>5</v>
      </c>
      <c r="H5" s="219"/>
    </row>
    <row r="6" spans="1:8" s="10" customFormat="1" x14ac:dyDescent="0.2">
      <c r="A6" s="231"/>
      <c r="B6" s="233"/>
      <c r="C6" s="214"/>
      <c r="D6" s="214"/>
      <c r="E6" s="235"/>
      <c r="F6" s="214"/>
      <c r="G6" s="220" t="s">
        <v>6</v>
      </c>
      <c r="H6" s="220" t="s">
        <v>7</v>
      </c>
    </row>
    <row r="7" spans="1:8" ht="12.75" thickBot="1" x14ac:dyDescent="0.25">
      <c r="A7" s="232"/>
      <c r="B7" s="221"/>
      <c r="C7" s="215"/>
      <c r="D7" s="215"/>
      <c r="E7" s="236"/>
      <c r="F7" s="215"/>
      <c r="G7" s="221"/>
      <c r="H7" s="221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3699.0501299999996</v>
      </c>
      <c r="F8" s="13">
        <f>F9+F20+F30+F53+F67+F95+F40+F63+F14</f>
        <v>5446.9976800000004</v>
      </c>
      <c r="G8" s="14">
        <f t="shared" ref="G8:G25" si="0">E8/D8*100</f>
        <v>4.3154686513275742</v>
      </c>
      <c r="H8" s="15">
        <f>E8-D8</f>
        <v>-82017.019870000004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2621.1585599999999</v>
      </c>
      <c r="F9" s="13">
        <f>F10</f>
        <v>4473.8463700000002</v>
      </c>
      <c r="G9" s="14">
        <f t="shared" si="0"/>
        <v>4.9910668164594316</v>
      </c>
      <c r="H9" s="15">
        <f t="shared" ref="H9:H25" si="1">E9-D9</f>
        <v>-49895.841440000004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2621.1585599999999</v>
      </c>
      <c r="F10" s="21">
        <f>F11+F12+F13</f>
        <v>4473.8463700000002</v>
      </c>
      <c r="G10" s="22">
        <f t="shared" si="0"/>
        <v>4.9910668164594316</v>
      </c>
      <c r="H10" s="23">
        <f t="shared" si="1"/>
        <v>-49895.841440000004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2566.9013</v>
      </c>
      <c r="F11" s="26">
        <v>4468.1345099999999</v>
      </c>
      <c r="G11" s="22">
        <f>E11/D11*100</f>
        <v>4.9302806161647199</v>
      </c>
      <c r="H11" s="27">
        <f t="shared" si="1"/>
        <v>-49497.098700000002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52.637929999999997</v>
      </c>
      <c r="F12" s="26"/>
      <c r="G12" s="22">
        <f t="shared" si="0"/>
        <v>23.291119469026548</v>
      </c>
      <c r="H12" s="27">
        <f t="shared" si="1"/>
        <v>-173.36207000000002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1.6193299999999999</v>
      </c>
      <c r="F13" s="50">
        <v>5.7118599999999997</v>
      </c>
      <c r="G13" s="47">
        <f t="shared" si="0"/>
        <v>0.71336123348017622</v>
      </c>
      <c r="H13" s="51">
        <f t="shared" si="1"/>
        <v>-225.38067000000001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1.19703</v>
      </c>
      <c r="F14" s="79">
        <f t="shared" si="2"/>
        <v>0</v>
      </c>
      <c r="G14" s="110">
        <f t="shared" si="0"/>
        <v>7.660624290034078</v>
      </c>
      <c r="H14" s="33">
        <f t="shared" si="1"/>
        <v>-14.428720000000002</v>
      </c>
    </row>
    <row r="15" spans="1:8" x14ac:dyDescent="0.2">
      <c r="A15" s="183" t="s">
        <v>254</v>
      </c>
      <c r="B15" s="184" t="s">
        <v>255</v>
      </c>
      <c r="C15" s="21">
        <f t="shared" ref="C15" si="3">C16+C17+C18+C19</f>
        <v>15.625750000000002</v>
      </c>
      <c r="D15" s="21">
        <f t="shared" ref="D15:F15" si="4">D16+D17+D18+D19</f>
        <v>15.625750000000002</v>
      </c>
      <c r="E15" s="21">
        <f t="shared" si="4"/>
        <v>1.19703</v>
      </c>
      <c r="F15" s="21">
        <f t="shared" si="4"/>
        <v>0</v>
      </c>
      <c r="G15" s="22">
        <f t="shared" si="0"/>
        <v>7.660624290034078</v>
      </c>
      <c r="H15" s="23">
        <f t="shared" si="1"/>
        <v>-14.428720000000002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0.54979</v>
      </c>
      <c r="F16" s="190"/>
      <c r="G16" s="22">
        <f t="shared" si="0"/>
        <v>7.6628133545558184</v>
      </c>
      <c r="H16" s="27">
        <f t="shared" si="1"/>
        <v>-6.6249900000000004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3.2399999999999998E-3</v>
      </c>
      <c r="F17" s="190"/>
      <c r="G17" s="22">
        <f t="shared" si="0"/>
        <v>7.9236977256052814</v>
      </c>
      <c r="H17" s="27">
        <f t="shared" si="1"/>
        <v>-3.7650000000000003E-2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0.73768</v>
      </c>
      <c r="F18" s="190"/>
      <c r="G18" s="22">
        <f t="shared" si="0"/>
        <v>7.816054443680394</v>
      </c>
      <c r="H18" s="27">
        <f t="shared" si="1"/>
        <v>-8.700330000000001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-9.3679999999999999E-2</v>
      </c>
      <c r="F19" s="192"/>
      <c r="G19" s="47">
        <f t="shared" si="0"/>
        <v>9.1134610333388455</v>
      </c>
      <c r="H19" s="51">
        <f t="shared" si="1"/>
        <v>0.93425000000000002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593.15969999999993</v>
      </c>
      <c r="F20" s="13">
        <f>F21+F25+F27+F28+F29+F26</f>
        <v>616.12723999999992</v>
      </c>
      <c r="G20" s="32">
        <f t="shared" si="0"/>
        <v>2.735724102942533</v>
      </c>
      <c r="H20" s="33">
        <f t="shared" si="1"/>
        <v>-21088.8403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201.63032999999999</v>
      </c>
      <c r="F21" s="21">
        <f>F22+F23+F24</f>
        <v>268.31943999999999</v>
      </c>
      <c r="G21" s="36">
        <f t="shared" si="0"/>
        <v>1.0575941778127458</v>
      </c>
      <c r="H21" s="37">
        <f t="shared" si="1"/>
        <v>-18863.36967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210.40382</v>
      </c>
      <c r="F22" s="26">
        <v>248.96986000000001</v>
      </c>
      <c r="G22" s="41">
        <f t="shared" si="0"/>
        <v>1.4545718631178708</v>
      </c>
      <c r="H22" s="27">
        <f t="shared" si="1"/>
        <v>-14254.59618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-8.7734900000000007</v>
      </c>
      <c r="F23" s="26">
        <v>19.34958</v>
      </c>
      <c r="G23" s="41">
        <f t="shared" si="0"/>
        <v>-0.19072804347826089</v>
      </c>
      <c r="H23" s="27">
        <f t="shared" si="1"/>
        <v>-4608.7734899999996</v>
      </c>
    </row>
    <row r="24" spans="1:8" ht="12" hidden="1" customHeight="1" x14ac:dyDescent="0.2">
      <c r="A24" s="38" t="s">
        <v>28</v>
      </c>
      <c r="B24" s="39" t="s">
        <v>29</v>
      </c>
      <c r="C24" s="40"/>
      <c r="D24" s="40"/>
      <c r="E24" s="27"/>
      <c r="F24" s="26"/>
      <c r="G24" s="41" t="e">
        <f t="shared" si="0"/>
        <v>#DIV/0!</v>
      </c>
      <c r="H24" s="27">
        <f t="shared" si="1"/>
        <v>0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95.571259999999995</v>
      </c>
      <c r="F25" s="26">
        <v>287.62277999999998</v>
      </c>
      <c r="G25" s="41">
        <f t="shared" si="0"/>
        <v>69.25453623188406</v>
      </c>
      <c r="H25" s="27">
        <f t="shared" si="1"/>
        <v>-42.428740000000005</v>
      </c>
    </row>
    <row r="26" spans="1:8" ht="12" hidden="1" customHeight="1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262.53107999999997</v>
      </c>
      <c r="F27" s="26">
        <v>25.283650000000002</v>
      </c>
      <c r="G27" s="41">
        <f>E27/D27*100</f>
        <v>15.210375434530704</v>
      </c>
      <c r="H27" s="27">
        <f t="shared" ref="H27:H40" si="5">E27-D27</f>
        <v>-1463.46892</v>
      </c>
    </row>
    <row r="28" spans="1:8" ht="12.75" thickBot="1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33.427030000000002</v>
      </c>
      <c r="F28" s="50">
        <v>34.90137</v>
      </c>
      <c r="G28" s="41">
        <f>E28/D28*100</f>
        <v>4.4391806108897747</v>
      </c>
      <c r="H28" s="51">
        <f t="shared" si="5"/>
        <v>-719.57296999999994</v>
      </c>
    </row>
    <row r="29" spans="1:8" ht="12.75" hidden="1" customHeight="1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5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6">E31+E33+E34</f>
        <v>72.899990000000003</v>
      </c>
      <c r="F30" s="13">
        <f t="shared" si="6"/>
        <v>178.55351000000002</v>
      </c>
      <c r="G30" s="14">
        <f t="shared" ref="G30:G38" si="7">E30/D30*100</f>
        <v>7.2436397058823525</v>
      </c>
      <c r="H30" s="52">
        <f t="shared" si="5"/>
        <v>-933.50000999999997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67.624989999999997</v>
      </c>
      <c r="F31" s="21">
        <f>F32</f>
        <v>139.37351000000001</v>
      </c>
      <c r="G31" s="22">
        <f t="shared" si="7"/>
        <v>6.7530447373676843</v>
      </c>
      <c r="H31" s="23">
        <f t="shared" si="5"/>
        <v>-933.77500999999995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67.624989999999997</v>
      </c>
      <c r="F32" s="26">
        <v>139.37351000000001</v>
      </c>
      <c r="G32" s="41">
        <f t="shared" si="7"/>
        <v>6.7530447373676843</v>
      </c>
      <c r="H32" s="27">
        <f t="shared" si="5"/>
        <v>-933.77500999999995</v>
      </c>
    </row>
    <row r="33" spans="1:8" ht="12" hidden="1" customHeight="1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7"/>
        <v>#DIV/0!</v>
      </c>
      <c r="H33" s="27">
        <f t="shared" si="5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8">E35+E36+E37+E38+E39</f>
        <v>5.2750000000000004</v>
      </c>
      <c r="F34" s="26">
        <f t="shared" si="8"/>
        <v>39.18</v>
      </c>
      <c r="G34" s="41">
        <f t="shared" si="7"/>
        <v>105.50000000000001</v>
      </c>
      <c r="H34" s="27">
        <f t="shared" si="5"/>
        <v>0.27500000000000036</v>
      </c>
    </row>
    <row r="35" spans="1:8" ht="12" hidden="1" customHeight="1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7"/>
        <v>#DIV/0!</v>
      </c>
      <c r="H35" s="27">
        <f t="shared" si="5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>
        <v>2.3250000000000002</v>
      </c>
      <c r="F36" s="26">
        <v>16.074999999999999</v>
      </c>
      <c r="G36" s="41" t="e">
        <f t="shared" si="7"/>
        <v>#DIV/0!</v>
      </c>
      <c r="H36" s="27">
        <f t="shared" si="5"/>
        <v>2.3250000000000002</v>
      </c>
    </row>
    <row r="37" spans="1:8" x14ac:dyDescent="0.2">
      <c r="A37" s="38" t="s">
        <v>54</v>
      </c>
      <c r="B37" s="44" t="s">
        <v>55</v>
      </c>
      <c r="C37" s="26"/>
      <c r="D37" s="26"/>
      <c r="E37" s="27">
        <v>1.95</v>
      </c>
      <c r="F37" s="26">
        <v>6.1050000000000004</v>
      </c>
      <c r="G37" s="41" t="e">
        <f t="shared" si="7"/>
        <v>#DIV/0!</v>
      </c>
      <c r="H37" s="27">
        <f t="shared" si="5"/>
        <v>1.95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>
        <v>1</v>
      </c>
      <c r="F38" s="26">
        <v>17</v>
      </c>
      <c r="G38" s="41" t="e">
        <f t="shared" si="7"/>
        <v>#DIV/0!</v>
      </c>
      <c r="H38" s="27">
        <f t="shared" si="5"/>
        <v>1</v>
      </c>
    </row>
    <row r="39" spans="1:8" ht="12" customHeight="1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5"/>
        <v>-5</v>
      </c>
    </row>
    <row r="40" spans="1:8" x14ac:dyDescent="0.2">
      <c r="A40" s="226" t="s">
        <v>60</v>
      </c>
      <c r="B40" s="228" t="s">
        <v>61</v>
      </c>
      <c r="C40" s="222">
        <f>C42+C50</f>
        <v>10138.07425</v>
      </c>
      <c r="D40" s="222">
        <f>D42+D50</f>
        <v>10138.07425</v>
      </c>
      <c r="E40" s="222">
        <f>E42+E50</f>
        <v>212.51345999999998</v>
      </c>
      <c r="F40" s="222">
        <f>F44+F45+F47+F50</f>
        <v>46.418239999999997</v>
      </c>
      <c r="G40" s="224">
        <f>E40/D40*100</f>
        <v>2.0961915918104466</v>
      </c>
      <c r="H40" s="216">
        <f t="shared" si="5"/>
        <v>-9925.5607899999995</v>
      </c>
    </row>
    <row r="41" spans="1:8" ht="12.75" thickBot="1" x14ac:dyDescent="0.25">
      <c r="A41" s="227"/>
      <c r="B41" s="229"/>
      <c r="C41" s="223"/>
      <c r="D41" s="223"/>
      <c r="E41" s="223"/>
      <c r="F41" s="223"/>
      <c r="G41" s="225"/>
      <c r="H41" s="217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194.62717999999998</v>
      </c>
      <c r="F42" s="21">
        <f t="shared" ref="F42" si="9">F43+F45+F47+F49</f>
        <v>35.808389999999996</v>
      </c>
      <c r="G42" s="41">
        <f t="shared" ref="G42:G55" si="10">E42/D42*100</f>
        <v>1.9803185756355066</v>
      </c>
      <c r="H42" s="23">
        <f t="shared" ref="H42:H71" si="11">E42-D42</f>
        <v>-9633.4470700000002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186.13086999999999</v>
      </c>
      <c r="F43" s="26">
        <f>F44</f>
        <v>23.661079999999998</v>
      </c>
      <c r="G43" s="41">
        <f t="shared" si="10"/>
        <v>2.0945823346049539</v>
      </c>
      <c r="H43" s="27">
        <f t="shared" si="11"/>
        <v>-8700.1691299999984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186.13086999999999</v>
      </c>
      <c r="F44" s="65">
        <v>23.661079999999998</v>
      </c>
      <c r="G44" s="66">
        <f t="shared" si="10"/>
        <v>2.0945823346049539</v>
      </c>
      <c r="H44" s="67">
        <f t="shared" si="11"/>
        <v>-8700.1691299999984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10"/>
        <v>0</v>
      </c>
      <c r="H45" s="27">
        <f t="shared" si="11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10"/>
        <v>0</v>
      </c>
      <c r="H46" s="27">
        <f t="shared" si="11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8.4963099999999994</v>
      </c>
      <c r="F47" s="26">
        <f>F48</f>
        <v>12.147309999999999</v>
      </c>
      <c r="G47" s="41">
        <f t="shared" si="10"/>
        <v>6.2426965466568696</v>
      </c>
      <c r="H47" s="67">
        <f t="shared" si="11"/>
        <v>-127.60369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8.4963099999999994</v>
      </c>
      <c r="F48" s="71">
        <v>12.147309999999999</v>
      </c>
      <c r="G48" s="41">
        <f t="shared" si="10"/>
        <v>6.2426965466568696</v>
      </c>
      <c r="H48" s="27">
        <f t="shared" si="11"/>
        <v>-127.60369</v>
      </c>
    </row>
    <row r="49" spans="1:234" s="72" customFormat="1" ht="60.7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10"/>
        <v>0</v>
      </c>
      <c r="H49" s="27">
        <f t="shared" si="11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2">E51+E52</f>
        <v>17.886279999999999</v>
      </c>
      <c r="F50" s="79">
        <f t="shared" si="12"/>
        <v>10.60985</v>
      </c>
      <c r="G50" s="32">
        <f t="shared" si="10"/>
        <v>5.7697677419354836</v>
      </c>
      <c r="H50" s="33">
        <f t="shared" si="11"/>
        <v>-292.11372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17.886279999999999</v>
      </c>
      <c r="F51" s="85">
        <v>10.60985</v>
      </c>
      <c r="G51" s="47">
        <f t="shared" si="10"/>
        <v>5.9620933333333337</v>
      </c>
      <c r="H51" s="37">
        <f t="shared" si="11"/>
        <v>-282.11372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4.0400000000000002E-3</v>
      </c>
      <c r="F53" s="13">
        <f>F54</f>
        <v>0</v>
      </c>
      <c r="G53" s="32">
        <f t="shared" si="10"/>
        <v>3.5761706647782598E-3</v>
      </c>
      <c r="H53" s="33">
        <f t="shared" si="11"/>
        <v>-112.96596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4.0400000000000002E-3</v>
      </c>
      <c r="F54" s="23">
        <f>F55+F56+F57+F58+F59</f>
        <v>0</v>
      </c>
      <c r="G54" s="22">
        <f t="shared" si="10"/>
        <v>3.5761706647782598E-3</v>
      </c>
      <c r="H54" s="23">
        <f t="shared" si="11"/>
        <v>-112.96596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/>
      <c r="F55" s="26"/>
      <c r="G55" s="22">
        <f t="shared" si="10"/>
        <v>0</v>
      </c>
      <c r="H55" s="27">
        <f t="shared" si="11"/>
        <v>-102.76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1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/>
      <c r="G57" s="22">
        <f>E57/D57*100</f>
        <v>3.9569049951028404E-2</v>
      </c>
      <c r="H57" s="27">
        <f t="shared" si="11"/>
        <v>-10.205960000000001</v>
      </c>
    </row>
    <row r="58" spans="1:234" s="72" customFormat="1" ht="0.75" customHeight="1" thickBo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1"/>
        <v>0</v>
      </c>
    </row>
    <row r="59" spans="1:234" s="72" customFormat="1" ht="24.75" hidden="1" customHeight="1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1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3">C61</f>
        <v>0</v>
      </c>
      <c r="D60" s="79">
        <f t="shared" si="13"/>
        <v>0</v>
      </c>
      <c r="E60" s="80">
        <f t="shared" si="13"/>
        <v>0</v>
      </c>
      <c r="F60" s="79"/>
      <c r="G60" s="32" t="e">
        <f t="shared" ref="G60:G62" si="14">E60/D60*100</f>
        <v>#DIV/0!</v>
      </c>
      <c r="H60" s="33">
        <f t="shared" si="11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3"/>
        <v>0</v>
      </c>
      <c r="D61" s="21">
        <f t="shared" si="13"/>
        <v>0</v>
      </c>
      <c r="E61" s="23">
        <f t="shared" si="13"/>
        <v>0</v>
      </c>
      <c r="F61" s="21"/>
      <c r="G61" s="22" t="e">
        <f t="shared" si="14"/>
        <v>#DIV/0!</v>
      </c>
      <c r="H61" s="27">
        <f t="shared" si="11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4"/>
        <v>#DIV/0!</v>
      </c>
      <c r="H62" s="75">
        <f t="shared" si="11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99.837940000000003</v>
      </c>
      <c r="G63" s="100">
        <f>E63/D63*100</f>
        <v>0</v>
      </c>
      <c r="H63" s="101">
        <f t="shared" si="11"/>
        <v>-125</v>
      </c>
    </row>
    <row r="64" spans="1:234" s="10" customFormat="1" ht="24" hidden="1" customHeight="1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1"/>
        <v>0</v>
      </c>
    </row>
    <row r="65" spans="1:8" s="10" customFormat="1" ht="24.75" thickBot="1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99.837940000000003</v>
      </c>
      <c r="G65" s="22">
        <f>E65/D65*100</f>
        <v>0</v>
      </c>
      <c r="H65" s="51">
        <f t="shared" si="11"/>
        <v>-125</v>
      </c>
    </row>
    <row r="66" spans="1:8" s="10" customFormat="1" ht="24.75" hidden="1" customHeight="1" thickBot="1" x14ac:dyDescent="0.25">
      <c r="A66" s="106" t="s">
        <v>104</v>
      </c>
      <c r="B66" s="107" t="s">
        <v>105</v>
      </c>
      <c r="C66" s="26"/>
      <c r="D66" s="26"/>
      <c r="E66" s="27"/>
      <c r="F66" s="26"/>
      <c r="G66" s="22" t="e">
        <f>E66/D66*100</f>
        <v>#DIV/0!</v>
      </c>
      <c r="H66" s="27">
        <f t="shared" si="11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134.21078</v>
      </c>
      <c r="F67" s="109">
        <f t="shared" ref="F67" si="15">F68+F70+F72+F74+F78+F80+F82+F84+F86+F90+F76</f>
        <v>7.7143800000000002</v>
      </c>
      <c r="G67" s="110">
        <f>E67/D67*100</f>
        <v>112.78216806722689</v>
      </c>
      <c r="H67" s="33">
        <f t="shared" si="11"/>
        <v>15.21078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6">E69</f>
        <v>0</v>
      </c>
      <c r="F68" s="21">
        <f t="shared" si="16"/>
        <v>0</v>
      </c>
      <c r="G68" s="22">
        <f>E68/D68*100</f>
        <v>0</v>
      </c>
      <c r="H68" s="23">
        <f t="shared" si="11"/>
        <v>-8</v>
      </c>
    </row>
    <row r="69" spans="1:8" s="10" customFormat="1" ht="33.75" customHeight="1" x14ac:dyDescent="0.2">
      <c r="A69" s="113" t="s">
        <v>110</v>
      </c>
      <c r="B69" s="114" t="s">
        <v>111</v>
      </c>
      <c r="C69" s="21">
        <v>8</v>
      </c>
      <c r="D69" s="21">
        <v>8</v>
      </c>
      <c r="E69" s="23"/>
      <c r="F69" s="71"/>
      <c r="G69" s="22">
        <f>E69/D69*100</f>
        <v>0</v>
      </c>
      <c r="H69" s="27">
        <f t="shared" si="11"/>
        <v>-8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2.5</v>
      </c>
      <c r="F70" s="21">
        <f>F71</f>
        <v>0</v>
      </c>
      <c r="G70" s="41"/>
      <c r="H70" s="27">
        <f t="shared" si="11"/>
        <v>-14.5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2.5</v>
      </c>
      <c r="F71" s="26"/>
      <c r="G71" s="41">
        <f>E71/D71*100</f>
        <v>14.705882352941178</v>
      </c>
      <c r="H71" s="117">
        <f t="shared" si="11"/>
        <v>-14.5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7">E77</f>
        <v>0</v>
      </c>
      <c r="F76" s="21">
        <f t="shared" si="17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6.9995000000000003</v>
      </c>
      <c r="F78" s="21">
        <f>F79</f>
        <v>0</v>
      </c>
      <c r="G78" s="41">
        <f>E78/D78*100</f>
        <v>233.31666666666666</v>
      </c>
      <c r="H78" s="27">
        <f>E78-D78</f>
        <v>3.9995000000000003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6.9995000000000003</v>
      </c>
      <c r="F79" s="23"/>
      <c r="G79" s="41">
        <f>E79/D79*100</f>
        <v>233.31666666666666</v>
      </c>
      <c r="H79" s="27">
        <f>E80-D79</f>
        <v>-2.85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0.15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0.15</v>
      </c>
      <c r="F81" s="26"/>
      <c r="G81" s="41">
        <f>E81/D81*100</f>
        <v>7.5</v>
      </c>
      <c r="H81" s="27">
        <f>E81-D81</f>
        <v>-1.85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/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8">E85</f>
        <v>0</v>
      </c>
      <c r="F84" s="21">
        <f t="shared" si="18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9">E85/D85*100</f>
        <v>0</v>
      </c>
      <c r="H85" s="27">
        <f t="shared" ref="H85:H115" si="20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1">E87</f>
        <v>3.2059799999999998</v>
      </c>
      <c r="F86" s="21">
        <f t="shared" si="21"/>
        <v>0</v>
      </c>
      <c r="G86" s="41">
        <f t="shared" si="19"/>
        <v>11.44992857142857</v>
      </c>
      <c r="H86" s="27">
        <f t="shared" si="20"/>
        <v>-24.79402</v>
      </c>
    </row>
    <row r="87" spans="1:8" ht="47.25" customHeight="1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3.2059799999999998</v>
      </c>
      <c r="F87" s="26"/>
      <c r="G87" s="41">
        <f t="shared" si="19"/>
        <v>11.44992857142857</v>
      </c>
      <c r="H87" s="27">
        <f t="shared" si="20"/>
        <v>-24.79402</v>
      </c>
    </row>
    <row r="88" spans="1:8" ht="24" hidden="1" customHeight="1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hidden="1" customHeight="1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1.3553000000000002</v>
      </c>
      <c r="F90" s="26">
        <f>F91+F92</f>
        <v>7.7143800000000002</v>
      </c>
      <c r="G90" s="41" t="e">
        <f t="shared" si="19"/>
        <v>#DIV/0!</v>
      </c>
      <c r="H90" s="27">
        <f t="shared" si="20"/>
        <v>1.3553000000000002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1.1088100000000001</v>
      </c>
      <c r="F91" s="50">
        <v>5.5018799999999999</v>
      </c>
      <c r="G91" s="41" t="e">
        <f t="shared" si="19"/>
        <v>#DIV/0!</v>
      </c>
      <c r="H91" s="27">
        <f t="shared" si="20"/>
        <v>1.1088100000000001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0.24648999999999999</v>
      </c>
      <c r="F92" s="50">
        <v>2.2124999999999999</v>
      </c>
      <c r="G92" s="66" t="e">
        <f t="shared" si="19"/>
        <v>#DIV/0!</v>
      </c>
      <c r="H92" s="51">
        <f t="shared" si="20"/>
        <v>0.24648999999999999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9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9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2">E96+E97</f>
        <v>63.906570000000002</v>
      </c>
      <c r="F95" s="79">
        <f t="shared" si="22"/>
        <v>24.5</v>
      </c>
      <c r="G95" s="110" t="e">
        <f t="shared" si="19"/>
        <v>#DIV/0!</v>
      </c>
      <c r="H95" s="33">
        <f t="shared" si="20"/>
        <v>63.906570000000002</v>
      </c>
    </row>
    <row r="96" spans="1:8" x14ac:dyDescent="0.2">
      <c r="A96" s="19" t="s">
        <v>156</v>
      </c>
      <c r="B96" s="87" t="s">
        <v>157</v>
      </c>
      <c r="C96" s="21"/>
      <c r="D96" s="21"/>
      <c r="E96" s="23">
        <v>7.1530300000000002</v>
      </c>
      <c r="F96" s="21">
        <v>24.5</v>
      </c>
      <c r="G96" s="22">
        <v>0</v>
      </c>
      <c r="H96" s="23">
        <f t="shared" si="20"/>
        <v>7.1530300000000002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3">E97/D97*100</f>
        <v>#DIV/0!</v>
      </c>
      <c r="H97" s="51">
        <f t="shared" si="20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24818.67452</v>
      </c>
      <c r="F98" s="131">
        <f>F99+F150+F148+F147</f>
        <v>31476.6266</v>
      </c>
      <c r="G98" s="132">
        <f t="shared" si="23"/>
        <v>6.656173002628238</v>
      </c>
      <c r="H98" s="133">
        <f t="shared" si="20"/>
        <v>-348048.35447999998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23899.498520000001</v>
      </c>
      <c r="F99" s="135">
        <f>F100+F103+F119+F142</f>
        <v>31476.6266</v>
      </c>
      <c r="G99" s="136">
        <f t="shared" si="23"/>
        <v>7.1574221239661586</v>
      </c>
      <c r="H99" s="137">
        <f t="shared" si="20"/>
        <v>-310012.60147999995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9443</v>
      </c>
      <c r="F100" s="139">
        <f>SUM(F101+F102)</f>
        <v>16421</v>
      </c>
      <c r="G100" s="141">
        <f t="shared" si="23"/>
        <v>6.7547944519553358</v>
      </c>
      <c r="H100" s="142">
        <f t="shared" si="20"/>
        <v>-130354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9443</v>
      </c>
      <c r="F101" s="21">
        <v>16421</v>
      </c>
      <c r="G101" s="22">
        <f t="shared" si="23"/>
        <v>6.7547944519553358</v>
      </c>
      <c r="H101" s="23">
        <f t="shared" si="20"/>
        <v>-130354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3"/>
        <v>#DIV/0!</v>
      </c>
      <c r="H102" s="51">
        <f t="shared" si="20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307.83383000000003</v>
      </c>
      <c r="F103" s="79">
        <f>F105+F108+F109+F110</f>
        <v>382.36662000000001</v>
      </c>
      <c r="G103" s="110">
        <f t="shared" si="23"/>
        <v>2.137631017936628</v>
      </c>
      <c r="H103" s="33">
        <f t="shared" si="20"/>
        <v>-14092.866170000001</v>
      </c>
    </row>
    <row r="104" spans="1:8" s="10" customFormat="1" ht="12" hidden="1" customHeigh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20"/>
        <v>0</v>
      </c>
    </row>
    <row r="105" spans="1:8" s="10" customFormat="1" ht="12" hidden="1" customHeigh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/>
      <c r="F106" s="26"/>
      <c r="G106" s="41">
        <v>0</v>
      </c>
      <c r="H106" s="27">
        <f>E106-D106</f>
        <v>-5976.5</v>
      </c>
    </row>
    <row r="107" spans="1:8" s="10" customFormat="1" ht="24" hidden="1" customHeight="1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t="12" customHeight="1" thickBot="1" x14ac:dyDescent="0.25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hidden="1" customHeight="1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4">E109/D109*100</f>
        <v>#DIV/0!</v>
      </c>
      <c r="H109" s="27">
        <f t="shared" si="20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307.83383000000003</v>
      </c>
      <c r="F110" s="79">
        <f>F111+F112+F113+F114+F116+F115+F117+F118</f>
        <v>382.36662000000001</v>
      </c>
      <c r="G110" s="110">
        <f t="shared" si="24"/>
        <v>5.933917342945815</v>
      </c>
      <c r="H110" s="33">
        <f t="shared" si="20"/>
        <v>-4879.8661699999993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4"/>
        <v>0</v>
      </c>
      <c r="H111" s="23">
        <f t="shared" si="20"/>
        <v>-907.8</v>
      </c>
    </row>
    <row r="112" spans="1:8" ht="12.75" customHeight="1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101.88</v>
      </c>
      <c r="F112" s="26">
        <v>186.12</v>
      </c>
      <c r="G112" s="41">
        <f t="shared" si="24"/>
        <v>8.8753375729593156</v>
      </c>
      <c r="H112" s="27">
        <f t="shared" si="20"/>
        <v>-1046.02</v>
      </c>
    </row>
    <row r="113" spans="1:8" ht="12" hidden="1" customHeight="1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4"/>
        <v>#DIV/0!</v>
      </c>
      <c r="H113" s="27">
        <f t="shared" si="20"/>
        <v>0</v>
      </c>
    </row>
    <row r="114" spans="1:8" ht="12" hidden="1" customHeight="1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4"/>
        <v>#DIV/0!</v>
      </c>
      <c r="H114" s="27">
        <f t="shared" si="20"/>
        <v>0</v>
      </c>
    </row>
    <row r="115" spans="1:8" ht="12" hidden="1" customHeight="1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20"/>
        <v>0</v>
      </c>
    </row>
    <row r="116" spans="1:8" ht="14.25" hidden="1" customHeight="1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customHeight="1" thickBot="1" x14ac:dyDescent="0.25">
      <c r="A117" s="61" t="s">
        <v>183</v>
      </c>
      <c r="B117" s="147" t="s">
        <v>191</v>
      </c>
      <c r="C117" s="26">
        <v>3132</v>
      </c>
      <c r="D117" s="26">
        <v>3132</v>
      </c>
      <c r="E117" s="27">
        <v>205.95383000000001</v>
      </c>
      <c r="F117" s="26">
        <v>196.24662000000001</v>
      </c>
      <c r="G117" s="41">
        <v>0</v>
      </c>
      <c r="H117" s="27">
        <f>E117-C117</f>
        <v>-2926.0461700000001</v>
      </c>
    </row>
    <row r="118" spans="1:8" ht="12.75" hidden="1" customHeight="1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14148.66469</v>
      </c>
      <c r="F119" s="131">
        <f>F120+F132+F134+F136+F138+F139+F140+F133+F135</f>
        <v>14335.832969999999</v>
      </c>
      <c r="G119" s="132">
        <f t="shared" ref="G119:G126" si="25">E119/D119*100</f>
        <v>7.8728608781488862</v>
      </c>
      <c r="H119" s="133">
        <f t="shared" ref="H119:H126" si="26">E119-D119</f>
        <v>-165565.73530999996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10284.125</v>
      </c>
      <c r="F120" s="139">
        <f t="shared" ref="F120" si="27">F123+F127+F122+F121+F124+F129+F125+F126+F130+F131</f>
        <v>10290.84</v>
      </c>
      <c r="G120" s="141">
        <f t="shared" si="25"/>
        <v>7.7468059126302888</v>
      </c>
      <c r="H120" s="142">
        <f t="shared" si="26"/>
        <v>-122468.97500000001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5"/>
        <v>0</v>
      </c>
      <c r="H121" s="23">
        <f t="shared" si="26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5"/>
        <v>0</v>
      </c>
      <c r="H122" s="27">
        <f t="shared" si="26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8043</v>
      </c>
      <c r="F123" s="26">
        <v>8035</v>
      </c>
      <c r="G123" s="41">
        <f t="shared" si="25"/>
        <v>8.3252768364155045</v>
      </c>
      <c r="H123" s="27">
        <f t="shared" si="26"/>
        <v>-88566.399999999994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1259</v>
      </c>
      <c r="F124" s="26">
        <v>1365</v>
      </c>
      <c r="G124" s="41">
        <f t="shared" si="25"/>
        <v>8.3229764391675705</v>
      </c>
      <c r="H124" s="27">
        <f t="shared" si="26"/>
        <v>-13867.8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5"/>
        <v>0</v>
      </c>
      <c r="H125" s="27">
        <f t="shared" si="26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5"/>
        <v>0</v>
      </c>
      <c r="H126" s="27">
        <f t="shared" si="26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96.525000000000006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8">E129/D129*100</f>
        <v>0</v>
      </c>
      <c r="H129" s="27">
        <f t="shared" ref="H129:H145" si="29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885.6</v>
      </c>
      <c r="F130" s="26">
        <v>865.41</v>
      </c>
      <c r="G130" s="41">
        <f t="shared" si="28"/>
        <v>7.7593684560994634</v>
      </c>
      <c r="H130" s="27">
        <f t="shared" si="29"/>
        <v>-10527.699999999999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8"/>
        <v>0</v>
      </c>
      <c r="H131" s="75">
        <f t="shared" si="29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8"/>
        <v>0</v>
      </c>
      <c r="H132" s="23">
        <f t="shared" si="29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8"/>
        <v>0</v>
      </c>
      <c r="H133" s="27">
        <f t="shared" si="29"/>
        <v>-1173.5</v>
      </c>
    </row>
    <row r="134" spans="1:8" ht="11.25" customHeight="1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8"/>
        <v>25</v>
      </c>
      <c r="H134" s="27">
        <f t="shared" si="29"/>
        <v>-1299.9749999999999</v>
      </c>
    </row>
    <row r="135" spans="1:8" ht="24" hidden="1" customHeight="1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13.5" customHeight="1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/>
      <c r="F136" s="26"/>
      <c r="G136" s="41">
        <f t="shared" si="28"/>
        <v>0</v>
      </c>
      <c r="H136" s="27">
        <f t="shared" si="29"/>
        <v>-234.3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28.724810000000002</v>
      </c>
      <c r="F138" s="26">
        <v>50.157940000000004</v>
      </c>
      <c r="G138" s="41">
        <f t="shared" si="28"/>
        <v>4.521456005036991</v>
      </c>
      <c r="H138" s="27">
        <f t="shared" si="29"/>
        <v>-606.57518999999991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94.489879999999999</v>
      </c>
      <c r="F139" s="26">
        <v>92.060029999999998</v>
      </c>
      <c r="G139" s="41">
        <f t="shared" si="28"/>
        <v>5.9925088787417558</v>
      </c>
      <c r="H139" s="27">
        <f t="shared" si="29"/>
        <v>-1482.3101199999999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3308</v>
      </c>
      <c r="F140" s="79">
        <f>F141</f>
        <v>3511</v>
      </c>
      <c r="G140" s="110">
        <f t="shared" si="28"/>
        <v>8.3472117083017903</v>
      </c>
      <c r="H140" s="33">
        <f t="shared" si="29"/>
        <v>-36322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3308</v>
      </c>
      <c r="F141" s="83">
        <v>3511</v>
      </c>
      <c r="G141" s="47">
        <f t="shared" si="28"/>
        <v>8.3472117083017903</v>
      </c>
      <c r="H141" s="84">
        <f t="shared" si="29"/>
        <v>-36322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919.17600000000004</v>
      </c>
      <c r="F142" s="79">
        <f t="shared" ref="F142" si="30">F143</f>
        <v>337.42701</v>
      </c>
      <c r="G142" s="110">
        <f t="shared" si="28"/>
        <v>2.3595884361642656</v>
      </c>
      <c r="H142" s="33">
        <f t="shared" si="29"/>
        <v>-38035.753000000004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919.17600000000004</v>
      </c>
      <c r="F143" s="55">
        <v>337.42701</v>
      </c>
      <c r="G143" s="162">
        <f t="shared" si="28"/>
        <v>3.4494372733362755</v>
      </c>
      <c r="H143" s="161">
        <f t="shared" si="29"/>
        <v>-25727.953000000001</v>
      </c>
    </row>
    <row r="144" spans="1:8" ht="37.5" customHeight="1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/>
      <c r="F144" s="50"/>
      <c r="G144" s="66">
        <f t="shared" si="28"/>
        <v>0</v>
      </c>
      <c r="H144" s="51">
        <f t="shared" si="29"/>
        <v>-12307.8</v>
      </c>
    </row>
    <row r="145" spans="1:8" ht="0.75" customHeight="1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8"/>
        <v>#DIV/0!</v>
      </c>
      <c r="H145" s="75">
        <f t="shared" si="29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101">
        <f t="shared" ref="H146:H150" si="31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1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1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1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1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28517.72465</v>
      </c>
      <c r="F152" s="79">
        <f>F8+F98</f>
        <v>36923.624280000004</v>
      </c>
      <c r="G152" s="110">
        <f>E152/D152*100</f>
        <v>6.2186601975054474</v>
      </c>
      <c r="H152" s="33">
        <f>E152-D152</f>
        <v>-430065.37435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282</v>
      </c>
      <c r="C4" s="3"/>
      <c r="D4" s="3"/>
      <c r="G4" s="9"/>
      <c r="H4" s="9"/>
    </row>
    <row r="5" spans="1:8" s="10" customFormat="1" ht="12.75" thickBot="1" x14ac:dyDescent="0.25">
      <c r="A5" s="230" t="s">
        <v>3</v>
      </c>
      <c r="B5" s="220" t="s">
        <v>4</v>
      </c>
      <c r="C5" s="213" t="s">
        <v>281</v>
      </c>
      <c r="D5" s="213" t="s">
        <v>251</v>
      </c>
      <c r="E5" s="234" t="s">
        <v>283</v>
      </c>
      <c r="F5" s="213" t="s">
        <v>284</v>
      </c>
      <c r="G5" s="218" t="s">
        <v>5</v>
      </c>
      <c r="H5" s="219"/>
    </row>
    <row r="6" spans="1:8" s="10" customFormat="1" x14ac:dyDescent="0.2">
      <c r="A6" s="231"/>
      <c r="B6" s="233"/>
      <c r="C6" s="214"/>
      <c r="D6" s="214"/>
      <c r="E6" s="235"/>
      <c r="F6" s="214"/>
      <c r="G6" s="220" t="s">
        <v>6</v>
      </c>
      <c r="H6" s="220" t="s">
        <v>7</v>
      </c>
    </row>
    <row r="7" spans="1:8" ht="12.75" thickBot="1" x14ac:dyDescent="0.25">
      <c r="A7" s="232"/>
      <c r="B7" s="221"/>
      <c r="C7" s="215"/>
      <c r="D7" s="215"/>
      <c r="E7" s="236"/>
      <c r="F7" s="215"/>
      <c r="G7" s="221"/>
      <c r="H7" s="221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10207.477849999999</v>
      </c>
      <c r="F8" s="13">
        <f>F9+F20+F30+F53+F67+F95+F40+F63+F14</f>
        <v>10329.34928</v>
      </c>
      <c r="G8" s="14">
        <f t="shared" ref="G8:G25" si="0">E8/D8*100</f>
        <v>11.908476263552444</v>
      </c>
      <c r="H8" s="15">
        <f>E8-D8</f>
        <v>-75508.592150000011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8184.5470099999993</v>
      </c>
      <c r="F9" s="13">
        <f>F10</f>
        <v>8482.9540900000011</v>
      </c>
      <c r="G9" s="14">
        <f t="shared" si="0"/>
        <v>15.584566921187424</v>
      </c>
      <c r="H9" s="15">
        <f t="shared" ref="H9:H25" si="1">E9-D9</f>
        <v>-44332.452989999998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8184.5470099999993</v>
      </c>
      <c r="F10" s="21">
        <f>F11+F12+F13</f>
        <v>8482.9540900000011</v>
      </c>
      <c r="G10" s="22">
        <f t="shared" si="0"/>
        <v>15.584566921187424</v>
      </c>
      <c r="H10" s="23">
        <f t="shared" si="1"/>
        <v>-44332.452989999998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8111.6069200000002</v>
      </c>
      <c r="F11" s="26">
        <v>8445.5269100000005</v>
      </c>
      <c r="G11" s="22">
        <f>E11/D11*100</f>
        <v>15.58006860786724</v>
      </c>
      <c r="H11" s="27">
        <f t="shared" si="1"/>
        <v>-43952.393080000002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70.935320000000004</v>
      </c>
      <c r="F12" s="26"/>
      <c r="G12" s="22">
        <f t="shared" si="0"/>
        <v>31.387309734513273</v>
      </c>
      <c r="H12" s="27">
        <f t="shared" si="1"/>
        <v>-155.06468000000001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2.0047700000000002</v>
      </c>
      <c r="F13" s="50">
        <v>37.42718</v>
      </c>
      <c r="G13" s="47">
        <f t="shared" si="0"/>
        <v>0.88315859030837007</v>
      </c>
      <c r="H13" s="51">
        <f t="shared" si="1"/>
        <v>-224.99522999999999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1.2056200000000001</v>
      </c>
      <c r="F14" s="79">
        <f t="shared" si="2"/>
        <v>0</v>
      </c>
      <c r="G14" s="110">
        <f t="shared" si="0"/>
        <v>7.7155976513127378</v>
      </c>
      <c r="H14" s="33">
        <f t="shared" si="1"/>
        <v>-14.420130000000002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1.2056200000000001</v>
      </c>
      <c r="F15" s="21">
        <f t="shared" si="3"/>
        <v>0</v>
      </c>
      <c r="G15" s="22">
        <f t="shared" si="0"/>
        <v>7.7155976513127378</v>
      </c>
      <c r="H15" s="23">
        <f t="shared" si="1"/>
        <v>-14.420130000000002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0.56615000000000004</v>
      </c>
      <c r="F16" s="190"/>
      <c r="G16" s="22">
        <f t="shared" si="0"/>
        <v>7.8908342834205376</v>
      </c>
      <c r="H16" s="27">
        <f t="shared" si="1"/>
        <v>-6.6086299999999998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3.65E-3</v>
      </c>
      <c r="F17" s="190"/>
      <c r="G17" s="22">
        <f t="shared" si="0"/>
        <v>8.9263878698948389</v>
      </c>
      <c r="H17" s="27">
        <f t="shared" si="1"/>
        <v>-3.7240000000000002E-2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0.75063999999999997</v>
      </c>
      <c r="F18" s="190"/>
      <c r="G18" s="22">
        <f t="shared" si="0"/>
        <v>7.9533715264128766</v>
      </c>
      <c r="H18" s="27">
        <f t="shared" si="1"/>
        <v>-8.6873699999999996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-0.11482000000000001</v>
      </c>
      <c r="F19" s="192"/>
      <c r="G19" s="47">
        <f t="shared" si="0"/>
        <v>11.170021304952673</v>
      </c>
      <c r="H19" s="51">
        <f t="shared" si="1"/>
        <v>0.91310999999999998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1188.78475</v>
      </c>
      <c r="F20" s="13">
        <f>F21+F25+F27+F28+F29+F26</f>
        <v>735.55864999999994</v>
      </c>
      <c r="G20" s="32">
        <f t="shared" si="0"/>
        <v>5.4828186975371276</v>
      </c>
      <c r="H20" s="33">
        <f t="shared" si="1"/>
        <v>-20493.215250000001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431.63086000000004</v>
      </c>
      <c r="F21" s="21">
        <f>F22+F23+F24</f>
        <v>289.33247</v>
      </c>
      <c r="G21" s="36">
        <f t="shared" si="0"/>
        <v>2.2639961185418311</v>
      </c>
      <c r="H21" s="37">
        <f t="shared" si="1"/>
        <v>-18633.369139999999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221.22763</v>
      </c>
      <c r="F22" s="26">
        <v>251.10275999999999</v>
      </c>
      <c r="G22" s="41">
        <f t="shared" si="0"/>
        <v>1.5293994469408918</v>
      </c>
      <c r="H22" s="27">
        <f t="shared" si="1"/>
        <v>-14243.772370000001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210.40253000000001</v>
      </c>
      <c r="F23" s="26">
        <v>38.229709999999997</v>
      </c>
      <c r="G23" s="41">
        <f t="shared" si="0"/>
        <v>4.5739680434782608</v>
      </c>
      <c r="H23" s="27">
        <f t="shared" si="1"/>
        <v>-4389.5974699999997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111.92425</v>
      </c>
      <c r="F25" s="26">
        <v>333.30282999999997</v>
      </c>
      <c r="G25" s="41">
        <f t="shared" si="0"/>
        <v>81.104528985507258</v>
      </c>
      <c r="H25" s="27">
        <f t="shared" si="1"/>
        <v>-26.075749999999999</v>
      </c>
    </row>
    <row r="26" spans="1:8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506.20460000000003</v>
      </c>
      <c r="F27" s="26">
        <v>33.943890000000003</v>
      </c>
      <c r="G27" s="41">
        <f>E27/D27*100</f>
        <v>29.328192352259563</v>
      </c>
      <c r="H27" s="27">
        <f t="shared" ref="H27:H40" si="4">E27-D27</f>
        <v>-1219.7954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139.02503999999999</v>
      </c>
      <c r="F28" s="50">
        <v>78.979460000000003</v>
      </c>
      <c r="G28" s="41">
        <f>E28/D28*100</f>
        <v>18.462820717131471</v>
      </c>
      <c r="H28" s="51">
        <f t="shared" si="4"/>
        <v>-613.97496000000001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157.20004</v>
      </c>
      <c r="F30" s="13">
        <f t="shared" si="5"/>
        <v>375.21683999999999</v>
      </c>
      <c r="G30" s="14">
        <f t="shared" ref="G30:G38" si="6">E30/D30*100</f>
        <v>15.620035771065183</v>
      </c>
      <c r="H30" s="52">
        <f t="shared" si="4"/>
        <v>-849.19995999999992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157.20004</v>
      </c>
      <c r="F31" s="21">
        <f>F32</f>
        <v>265.98099999999999</v>
      </c>
      <c r="G31" s="22">
        <f t="shared" si="6"/>
        <v>15.698026762532455</v>
      </c>
      <c r="H31" s="23">
        <f t="shared" si="4"/>
        <v>-844.19995999999992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157.20004</v>
      </c>
      <c r="F32" s="26">
        <v>265.98099999999999</v>
      </c>
      <c r="G32" s="41">
        <f t="shared" si="6"/>
        <v>15.698026762532455</v>
      </c>
      <c r="H32" s="27">
        <f t="shared" si="4"/>
        <v>-844.19995999999992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109.23584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50.135840000000002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14.1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45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26" t="s">
        <v>60</v>
      </c>
      <c r="B40" s="228" t="s">
        <v>61</v>
      </c>
      <c r="C40" s="222">
        <f>C42+C50</f>
        <v>10138.07425</v>
      </c>
      <c r="D40" s="222">
        <f>D42+D50</f>
        <v>10138.07425</v>
      </c>
      <c r="E40" s="222">
        <f>E42+E50</f>
        <v>459.14357999999999</v>
      </c>
      <c r="F40" s="222">
        <f>F44+F45+F47+F50</f>
        <v>577.41430000000003</v>
      </c>
      <c r="G40" s="224">
        <f>E40/D40*100</f>
        <v>4.5289033072528548</v>
      </c>
      <c r="H40" s="216">
        <f t="shared" si="4"/>
        <v>-9678.9306699999997</v>
      </c>
    </row>
    <row r="41" spans="1:8" ht="12.75" thickBot="1" x14ac:dyDescent="0.25">
      <c r="A41" s="227"/>
      <c r="B41" s="229"/>
      <c r="C41" s="223"/>
      <c r="D41" s="223"/>
      <c r="E41" s="223"/>
      <c r="F41" s="223"/>
      <c r="G41" s="225"/>
      <c r="H41" s="217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396.81230999999997</v>
      </c>
      <c r="F42" s="21">
        <f t="shared" ref="F42" si="8">F43+F45+F47+F49</f>
        <v>537.29102</v>
      </c>
      <c r="G42" s="41">
        <f t="shared" ref="G42:G55" si="9">E42/D42*100</f>
        <v>4.0375387884355876</v>
      </c>
      <c r="H42" s="23">
        <f t="shared" ref="H42:H71" si="10">E42-D42</f>
        <v>-9431.2619400000003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369.69668999999999</v>
      </c>
      <c r="F43" s="26">
        <f>F44</f>
        <v>506.0034</v>
      </c>
      <c r="G43" s="41">
        <f t="shared" si="9"/>
        <v>4.1602994497147296</v>
      </c>
      <c r="H43" s="27">
        <f t="shared" si="10"/>
        <v>-8516.6033099999986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369.69668999999999</v>
      </c>
      <c r="F44" s="65">
        <v>506.0034</v>
      </c>
      <c r="G44" s="66">
        <f t="shared" si="9"/>
        <v>4.1602994497147296</v>
      </c>
      <c r="H44" s="67">
        <f t="shared" si="10"/>
        <v>-8516.6033099999986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9"/>
        <v>0</v>
      </c>
      <c r="H46" s="27">
        <f t="shared" si="10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27.11562</v>
      </c>
      <c r="F47" s="26">
        <f>F48</f>
        <v>31.28762</v>
      </c>
      <c r="G47" s="41">
        <f t="shared" si="9"/>
        <v>19.923306392358562</v>
      </c>
      <c r="H47" s="67">
        <f t="shared" si="10"/>
        <v>-108.98437999999999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27.11562</v>
      </c>
      <c r="F48" s="71">
        <v>31.28762</v>
      </c>
      <c r="G48" s="41">
        <f t="shared" si="9"/>
        <v>19.923306392358562</v>
      </c>
      <c r="H48" s="27">
        <f t="shared" si="10"/>
        <v>-108.98437999999999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62.331270000000004</v>
      </c>
      <c r="F50" s="79">
        <f t="shared" si="11"/>
        <v>40.123280000000001</v>
      </c>
      <c r="G50" s="32">
        <f t="shared" si="9"/>
        <v>20.106861290322581</v>
      </c>
      <c r="H50" s="33">
        <f t="shared" si="10"/>
        <v>-247.66872999999998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62.331270000000004</v>
      </c>
      <c r="F51" s="85">
        <v>40.123280000000001</v>
      </c>
      <c r="G51" s="47">
        <f t="shared" si="9"/>
        <v>20.777090000000001</v>
      </c>
      <c r="H51" s="37">
        <f t="shared" si="10"/>
        <v>-237.66872999999998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4.5100000000000001E-2</v>
      </c>
      <c r="F53" s="13">
        <f>F54</f>
        <v>1.26623</v>
      </c>
      <c r="G53" s="32">
        <f t="shared" si="9"/>
        <v>3.9922103213242452E-2</v>
      </c>
      <c r="H53" s="33">
        <f t="shared" si="10"/>
        <v>-112.92489999999999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4.5100000000000001E-2</v>
      </c>
      <c r="F54" s="23">
        <f>F55+F56+F57+F58+F59</f>
        <v>1.26623</v>
      </c>
      <c r="G54" s="22">
        <f t="shared" si="9"/>
        <v>3.9922103213242452E-2</v>
      </c>
      <c r="H54" s="23">
        <f t="shared" si="10"/>
        <v>-112.92489999999999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4.1059999999999999E-2</v>
      </c>
      <c r="F55" s="26">
        <v>0.14058000000000001</v>
      </c>
      <c r="G55" s="22">
        <f t="shared" si="9"/>
        <v>3.9957181782794858E-2</v>
      </c>
      <c r="H55" s="27">
        <f t="shared" si="10"/>
        <v>-102.71894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>
        <v>1.12565</v>
      </c>
      <c r="G57" s="22">
        <f>E57/D57*100</f>
        <v>3.9569049951028404E-2</v>
      </c>
      <c r="H57" s="27">
        <f t="shared" si="10"/>
        <v>-10.205960000000001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0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2">C61</f>
        <v>0</v>
      </c>
      <c r="D60" s="79">
        <f t="shared" si="12"/>
        <v>0</v>
      </c>
      <c r="E60" s="80">
        <f t="shared" si="12"/>
        <v>0</v>
      </c>
      <c r="F60" s="79"/>
      <c r="G60" s="32" t="e">
        <f t="shared" ref="G60:G62" si="13">E60/D60*100</f>
        <v>#DIV/0!</v>
      </c>
      <c r="H60" s="33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123.2397</v>
      </c>
      <c r="G63" s="100">
        <f>E63/D63*100</f>
        <v>0</v>
      </c>
      <c r="H63" s="201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117.4765</v>
      </c>
      <c r="G65" s="22">
        <f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>E66/D66*100</f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159.79820999999998</v>
      </c>
      <c r="F67" s="109">
        <f t="shared" ref="F67" si="14">F68+F70+F72+F74+F78+F80+F82+F84+F86+F90+F76</f>
        <v>33.699469999999998</v>
      </c>
      <c r="G67" s="110">
        <f>E67/D67*100</f>
        <v>134.28421008403359</v>
      </c>
      <c r="H67" s="33">
        <f t="shared" si="10"/>
        <v>40.798209999999983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5">E69</f>
        <v>0.05</v>
      </c>
      <c r="F68" s="21">
        <f t="shared" si="15"/>
        <v>0</v>
      </c>
      <c r="G68" s="22">
        <f>E68/D68*100</f>
        <v>0.625</v>
      </c>
      <c r="H68" s="23">
        <f t="shared" si="10"/>
        <v>-7.95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8</v>
      </c>
      <c r="E69" s="23">
        <v>0.05</v>
      </c>
      <c r="F69" s="71"/>
      <c r="G69" s="22">
        <f>E69/D69*100</f>
        <v>0.625</v>
      </c>
      <c r="H69" s="27">
        <f t="shared" si="10"/>
        <v>-7.95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7.5</v>
      </c>
      <c r="F70" s="21">
        <f>F71</f>
        <v>0</v>
      </c>
      <c r="G70" s="41"/>
      <c r="H70" s="27">
        <f t="shared" si="10"/>
        <v>-9.5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7.5</v>
      </c>
      <c r="F71" s="26"/>
      <c r="G71" s="41">
        <f>E71/D71*100</f>
        <v>44.117647058823529</v>
      </c>
      <c r="H71" s="117">
        <f t="shared" si="10"/>
        <v>-9.5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6">E77</f>
        <v>0</v>
      </c>
      <c r="F76" s="21">
        <f t="shared" si="16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7.2495000000000003</v>
      </c>
      <c r="F78" s="21">
        <f>F79</f>
        <v>0.25</v>
      </c>
      <c r="G78" s="41">
        <f>E78/D78*100</f>
        <v>241.65</v>
      </c>
      <c r="H78" s="27">
        <f>E78-D78</f>
        <v>4.2495000000000003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7.2495000000000003</v>
      </c>
      <c r="F79" s="23">
        <v>0.25</v>
      </c>
      <c r="G79" s="41">
        <f>E79/D79*100</f>
        <v>241.65</v>
      </c>
      <c r="H79" s="27">
        <f>E80-D79</f>
        <v>-2.7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0.3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0.3</v>
      </c>
      <c r="F81" s="26"/>
      <c r="G81" s="41">
        <f>E81/D81*100</f>
        <v>15</v>
      </c>
      <c r="H81" s="27">
        <f>E81-D81</f>
        <v>-1.7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0.25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>
        <v>0.25</v>
      </c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7">E85</f>
        <v>0</v>
      </c>
      <c r="F84" s="21">
        <f t="shared" si="17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8">E85/D85*100</f>
        <v>0</v>
      </c>
      <c r="H85" s="27">
        <f t="shared" ref="H85:H115" si="19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0">E87</f>
        <v>19.34075</v>
      </c>
      <c r="F86" s="21">
        <f t="shared" si="20"/>
        <v>6.15</v>
      </c>
      <c r="G86" s="41">
        <f t="shared" si="18"/>
        <v>69.074107142857144</v>
      </c>
      <c r="H86" s="27">
        <f t="shared" si="19"/>
        <v>-8.6592500000000001</v>
      </c>
    </row>
    <row r="87" spans="1:8" ht="48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19.34075</v>
      </c>
      <c r="F87" s="26">
        <v>6.15</v>
      </c>
      <c r="G87" s="41">
        <f t="shared" si="18"/>
        <v>69.074107142857144</v>
      </c>
      <c r="H87" s="27">
        <f t="shared" si="19"/>
        <v>-8.6592500000000001</v>
      </c>
    </row>
    <row r="88" spans="1:8" ht="24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5.3579600000000003</v>
      </c>
      <c r="F90" s="26">
        <f>F91+F92</f>
        <v>27.049469999999999</v>
      </c>
      <c r="G90" s="41" t="e">
        <f t="shared" si="18"/>
        <v>#DIV/0!</v>
      </c>
      <c r="H90" s="27">
        <f t="shared" si="19"/>
        <v>5.3579600000000003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5.0670000000000002</v>
      </c>
      <c r="F91" s="50">
        <v>24.561969999999999</v>
      </c>
      <c r="G91" s="41" t="e">
        <f t="shared" si="18"/>
        <v>#DIV/0!</v>
      </c>
      <c r="H91" s="27">
        <f t="shared" si="19"/>
        <v>5.0670000000000002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0.29096</v>
      </c>
      <c r="F92" s="50">
        <v>2.4874999999999998</v>
      </c>
      <c r="G92" s="66" t="e">
        <f t="shared" si="18"/>
        <v>#DIV/0!</v>
      </c>
      <c r="H92" s="51">
        <f t="shared" si="19"/>
        <v>0.29096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8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8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1">E96+E97</f>
        <v>56.753540000000001</v>
      </c>
      <c r="F95" s="79">
        <f t="shared" si="21"/>
        <v>0</v>
      </c>
      <c r="G95" s="110" t="e">
        <f t="shared" si="18"/>
        <v>#DIV/0!</v>
      </c>
      <c r="H95" s="33">
        <f t="shared" si="19"/>
        <v>56.753540000000001</v>
      </c>
    </row>
    <row r="96" spans="1:8" x14ac:dyDescent="0.2">
      <c r="A96" s="19" t="s">
        <v>156</v>
      </c>
      <c r="B96" s="87" t="s">
        <v>157</v>
      </c>
      <c r="C96" s="21"/>
      <c r="D96" s="21"/>
      <c r="E96" s="23"/>
      <c r="F96" s="21"/>
      <c r="G96" s="22">
        <v>0</v>
      </c>
      <c r="H96" s="23">
        <f t="shared" si="19"/>
        <v>0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2">E97/D97*100</f>
        <v>#DIV/0!</v>
      </c>
      <c r="H97" s="51">
        <f t="shared" si="19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57662.079680000003</v>
      </c>
      <c r="F98" s="131">
        <f>F99+F150+F148+F147</f>
        <v>59904.897790000003</v>
      </c>
      <c r="G98" s="132">
        <f t="shared" si="22"/>
        <v>15.464515549858394</v>
      </c>
      <c r="H98" s="133">
        <f t="shared" si="19"/>
        <v>-315204.94931999996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52585.730840000004</v>
      </c>
      <c r="F99" s="135">
        <f>F100+F103+F119+F142</f>
        <v>59904.897790000003</v>
      </c>
      <c r="G99" s="136">
        <f t="shared" si="22"/>
        <v>15.748375347883472</v>
      </c>
      <c r="H99" s="137">
        <f t="shared" si="19"/>
        <v>-281326.36916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22686</v>
      </c>
      <c r="F100" s="139">
        <f>SUM(F101+F102)</f>
        <v>29225</v>
      </c>
      <c r="G100" s="141">
        <f t="shared" si="22"/>
        <v>16.227816047554668</v>
      </c>
      <c r="H100" s="142">
        <f t="shared" si="19"/>
        <v>-117111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22686</v>
      </c>
      <c r="F101" s="21">
        <v>29225</v>
      </c>
      <c r="G101" s="22">
        <f t="shared" si="22"/>
        <v>16.227816047554668</v>
      </c>
      <c r="H101" s="23">
        <f t="shared" si="19"/>
        <v>-117111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2"/>
        <v>#DIV/0!</v>
      </c>
      <c r="H102" s="51">
        <f t="shared" si="19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1816.3773200000001</v>
      </c>
      <c r="F103" s="79">
        <f>F105+F108+F109+F110</f>
        <v>699.81825000000003</v>
      </c>
      <c r="G103" s="110">
        <f t="shared" si="22"/>
        <v>12.613118251196124</v>
      </c>
      <c r="H103" s="33">
        <f t="shared" si="19"/>
        <v>-12584.322680000001</v>
      </c>
    </row>
    <row r="104" spans="1:8" s="10" customForma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19"/>
        <v>0</v>
      </c>
    </row>
    <row r="105" spans="1:8" s="10" customForma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>
        <v>1172.0070000000001</v>
      </c>
      <c r="F106" s="26"/>
      <c r="G106" s="41">
        <v>0</v>
      </c>
      <c r="H106" s="27">
        <f>E106-D106</f>
        <v>-4804.4930000000004</v>
      </c>
    </row>
    <row r="107" spans="1:8" s="10" customFormat="1" ht="24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19"/>
        <v>0</v>
      </c>
    </row>
    <row r="108" spans="1:8" s="10" customFormat="1" x14ac:dyDescent="0.2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3">E109/D109*100</f>
        <v>#DIV/0!</v>
      </c>
      <c r="H109" s="27">
        <f t="shared" si="19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644.37031999999999</v>
      </c>
      <c r="F110" s="79">
        <f>F111+F112+F113+F114+F116+F115+F117+F118</f>
        <v>699.81825000000003</v>
      </c>
      <c r="G110" s="110">
        <f t="shared" si="23"/>
        <v>12.421117643657112</v>
      </c>
      <c r="H110" s="33">
        <f t="shared" si="19"/>
        <v>-4543.3296799999998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3"/>
        <v>0</v>
      </c>
      <c r="H111" s="23">
        <f t="shared" si="19"/>
        <v>-907.8</v>
      </c>
    </row>
    <row r="112" spans="1:8" ht="24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230.928</v>
      </c>
      <c r="F112" s="26">
        <v>421.92</v>
      </c>
      <c r="G112" s="41">
        <f t="shared" si="23"/>
        <v>20.117431832041117</v>
      </c>
      <c r="H112" s="27">
        <f t="shared" si="19"/>
        <v>-916.97200000000009</v>
      </c>
    </row>
    <row r="113" spans="1:8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3"/>
        <v>#DIV/0!</v>
      </c>
      <c r="H113" s="27">
        <f t="shared" si="19"/>
        <v>0</v>
      </c>
    </row>
    <row r="114" spans="1:8" ht="24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3"/>
        <v>#DIV/0!</v>
      </c>
      <c r="H114" s="27">
        <f t="shared" si="19"/>
        <v>0</v>
      </c>
    </row>
    <row r="115" spans="1:8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19"/>
        <v>0</v>
      </c>
    </row>
    <row r="116" spans="1:8" ht="24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x14ac:dyDescent="0.2">
      <c r="A117" s="61" t="s">
        <v>183</v>
      </c>
      <c r="B117" s="147" t="s">
        <v>191</v>
      </c>
      <c r="C117" s="26">
        <v>3132</v>
      </c>
      <c r="D117" s="26">
        <v>3132</v>
      </c>
      <c r="E117" s="27">
        <v>413.44232</v>
      </c>
      <c r="F117" s="26">
        <v>277.89825000000002</v>
      </c>
      <c r="G117" s="41">
        <v>0</v>
      </c>
      <c r="H117" s="27">
        <f>E117-C117</f>
        <v>-2718.5576799999999</v>
      </c>
    </row>
    <row r="118" spans="1:8" ht="12.75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28083.353520000001</v>
      </c>
      <c r="F119" s="131">
        <f>F120+F132+F134+F136+F138+F139+F140+F133+F135</f>
        <v>28276.09922</v>
      </c>
      <c r="G119" s="132">
        <f t="shared" ref="G119:G126" si="24">E119/D119*100</f>
        <v>15.626657363015989</v>
      </c>
      <c r="H119" s="133">
        <f t="shared" ref="H119:H126" si="25">E119-D119</f>
        <v>-151631.04647999996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20552.560000000001</v>
      </c>
      <c r="F120" s="139">
        <f t="shared" ref="F120" si="26">F123+F127+F122+F121+F124+F129+F125+F126+F130+F131</f>
        <v>20588.580000000002</v>
      </c>
      <c r="G120" s="141">
        <f t="shared" si="24"/>
        <v>15.481792892218712</v>
      </c>
      <c r="H120" s="142">
        <f t="shared" si="25"/>
        <v>-112200.54000000001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4"/>
        <v>0</v>
      </c>
      <c r="H121" s="23">
        <f t="shared" si="25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4"/>
        <v>0</v>
      </c>
      <c r="H122" s="27">
        <f t="shared" si="25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16086</v>
      </c>
      <c r="F123" s="26">
        <v>16070</v>
      </c>
      <c r="G123" s="41">
        <f t="shared" si="24"/>
        <v>16.650553672831009</v>
      </c>
      <c r="H123" s="27">
        <f t="shared" si="25"/>
        <v>-80523.399999999994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2518</v>
      </c>
      <c r="F124" s="26">
        <v>2730</v>
      </c>
      <c r="G124" s="41">
        <f t="shared" si="24"/>
        <v>16.645952878335141</v>
      </c>
      <c r="H124" s="27">
        <f t="shared" si="25"/>
        <v>-12608.8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4"/>
        <v>0</v>
      </c>
      <c r="H125" s="27">
        <f t="shared" si="25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4"/>
        <v>0</v>
      </c>
      <c r="H126" s="27">
        <f t="shared" si="25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187.845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7">E129/D129*100</f>
        <v>0</v>
      </c>
      <c r="H129" s="27">
        <f t="shared" ref="H129:H145" si="28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1760.7149999999999</v>
      </c>
      <c r="F130" s="26">
        <v>1763.15</v>
      </c>
      <c r="G130" s="41">
        <f t="shared" si="27"/>
        <v>15.426870405579457</v>
      </c>
      <c r="H130" s="27">
        <f t="shared" si="28"/>
        <v>-9652.5849999999991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7"/>
        <v>0</v>
      </c>
      <c r="H131" s="75">
        <f t="shared" si="28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7"/>
        <v>0</v>
      </c>
      <c r="H132" s="23">
        <f t="shared" si="28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7"/>
        <v>0</v>
      </c>
      <c r="H133" s="27">
        <f t="shared" si="28"/>
        <v>-1173.5</v>
      </c>
    </row>
    <row r="134" spans="1:8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7"/>
        <v>25</v>
      </c>
      <c r="H134" s="27">
        <f t="shared" si="28"/>
        <v>-1299.9749999999999</v>
      </c>
    </row>
    <row r="135" spans="1:8" ht="24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24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>
        <v>220.31528</v>
      </c>
      <c r="F136" s="26"/>
      <c r="G136" s="41">
        <f t="shared" si="27"/>
        <v>94.031276141698669</v>
      </c>
      <c r="H136" s="27">
        <f t="shared" si="28"/>
        <v>-13.98472000000001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75.691209999999998</v>
      </c>
      <c r="F138" s="26">
        <v>90.862669999999994</v>
      </c>
      <c r="G138" s="41">
        <f t="shared" si="27"/>
        <v>11.914246812529514</v>
      </c>
      <c r="H138" s="27">
        <f t="shared" si="28"/>
        <v>-559.60879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191.46203</v>
      </c>
      <c r="F139" s="26">
        <v>185.88155</v>
      </c>
      <c r="G139" s="41">
        <f t="shared" si="27"/>
        <v>12.142442288178589</v>
      </c>
      <c r="H139" s="27">
        <f t="shared" si="28"/>
        <v>-1385.33797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6610</v>
      </c>
      <c r="F140" s="79">
        <f>F141</f>
        <v>7019</v>
      </c>
      <c r="G140" s="110">
        <f t="shared" si="27"/>
        <v>16.679283371183448</v>
      </c>
      <c r="H140" s="33">
        <f t="shared" si="28"/>
        <v>-33020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6610</v>
      </c>
      <c r="F141" s="83">
        <v>7019</v>
      </c>
      <c r="G141" s="47">
        <f t="shared" si="27"/>
        <v>16.679283371183448</v>
      </c>
      <c r="H141" s="84">
        <f t="shared" si="28"/>
        <v>-33020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5076.3488399999997</v>
      </c>
      <c r="F142" s="79">
        <f t="shared" ref="F142" si="29">F143</f>
        <v>1703.9803199999999</v>
      </c>
      <c r="G142" s="110">
        <f t="shared" si="27"/>
        <v>13.031338960982316</v>
      </c>
      <c r="H142" s="33">
        <f t="shared" si="28"/>
        <v>-33878.580160000005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2931.1888399999998</v>
      </c>
      <c r="F143" s="55">
        <v>1703.9803199999999</v>
      </c>
      <c r="G143" s="162">
        <f t="shared" si="27"/>
        <v>11.000017450285169</v>
      </c>
      <c r="H143" s="161">
        <f t="shared" si="28"/>
        <v>-23715.940160000002</v>
      </c>
    </row>
    <row r="144" spans="1:8" ht="36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>
        <v>2145.16</v>
      </c>
      <c r="F144" s="50"/>
      <c r="G144" s="66">
        <f t="shared" si="27"/>
        <v>17.429272493865678</v>
      </c>
      <c r="H144" s="51">
        <f t="shared" si="28"/>
        <v>-10162.64</v>
      </c>
    </row>
    <row r="145" spans="1:8" ht="24.75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7"/>
        <v>#DIV/0!</v>
      </c>
      <c r="H145" s="75">
        <f t="shared" si="28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201">
        <f t="shared" ref="H146:H150" si="30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0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0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0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0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67869.557530000005</v>
      </c>
      <c r="F152" s="79">
        <f>F8+F98</f>
        <v>70234.247069999998</v>
      </c>
      <c r="G152" s="110">
        <f>E152/D152*100</f>
        <v>14.799838388723524</v>
      </c>
      <c r="H152" s="33">
        <f>E152-D152</f>
        <v>-390713.54147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285</v>
      </c>
      <c r="C4" s="3"/>
      <c r="D4" s="3"/>
      <c r="G4" s="9"/>
      <c r="H4" s="9"/>
    </row>
    <row r="5" spans="1:8" s="10" customFormat="1" ht="12.75" thickBot="1" x14ac:dyDescent="0.25">
      <c r="A5" s="230" t="s">
        <v>3</v>
      </c>
      <c r="B5" s="220" t="s">
        <v>4</v>
      </c>
      <c r="C5" s="213" t="s">
        <v>281</v>
      </c>
      <c r="D5" s="213" t="s">
        <v>288</v>
      </c>
      <c r="E5" s="234" t="s">
        <v>286</v>
      </c>
      <c r="F5" s="213" t="s">
        <v>287</v>
      </c>
      <c r="G5" s="218" t="s">
        <v>5</v>
      </c>
      <c r="H5" s="219"/>
    </row>
    <row r="6" spans="1:8" s="10" customFormat="1" x14ac:dyDescent="0.2">
      <c r="A6" s="231"/>
      <c r="B6" s="233"/>
      <c r="C6" s="214"/>
      <c r="D6" s="214"/>
      <c r="E6" s="235"/>
      <c r="F6" s="214"/>
      <c r="G6" s="220" t="s">
        <v>6</v>
      </c>
      <c r="H6" s="220" t="s">
        <v>7</v>
      </c>
    </row>
    <row r="7" spans="1:8" ht="12.75" thickBot="1" x14ac:dyDescent="0.25">
      <c r="A7" s="232"/>
      <c r="B7" s="221"/>
      <c r="C7" s="215"/>
      <c r="D7" s="215"/>
      <c r="E7" s="236"/>
      <c r="F7" s="215"/>
      <c r="G7" s="221"/>
      <c r="H7" s="221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19732.90957</v>
      </c>
      <c r="F8" s="13">
        <f>F9+F20+F30+F53+F67+F98+F40+F63+F14</f>
        <v>18865.9647</v>
      </c>
      <c r="G8" s="14">
        <f t="shared" ref="G8:G25" si="0">E8/D8*100</f>
        <v>23.017052675060377</v>
      </c>
      <c r="H8" s="15">
        <f>E8-D8</f>
        <v>-65998.786179999996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13539.6371</v>
      </c>
      <c r="F9" s="13">
        <f>F10</f>
        <v>13687.31993</v>
      </c>
      <c r="G9" s="14">
        <f t="shared" si="0"/>
        <v>25.781436677647239</v>
      </c>
      <c r="H9" s="15">
        <f t="shared" ref="H9:H25" si="1">E9-D9</f>
        <v>-38977.3629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13539.6371</v>
      </c>
      <c r="F10" s="21">
        <f>F11+F12+F13</f>
        <v>13687.31993</v>
      </c>
      <c r="G10" s="22">
        <f t="shared" si="0"/>
        <v>25.781436677647239</v>
      </c>
      <c r="H10" s="23">
        <f t="shared" si="1"/>
        <v>-38977.3629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13436.68619</v>
      </c>
      <c r="F11" s="26">
        <v>13627.38112</v>
      </c>
      <c r="G11" s="22">
        <f>E11/D11*100</f>
        <v>25.808017420866626</v>
      </c>
      <c r="H11" s="27">
        <f t="shared" si="1"/>
        <v>-38627.31381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71.116299999999995</v>
      </c>
      <c r="F12" s="26">
        <v>4.86191</v>
      </c>
      <c r="G12" s="22">
        <f t="shared" si="0"/>
        <v>31.467389380530967</v>
      </c>
      <c r="H12" s="27">
        <f t="shared" si="1"/>
        <v>-154.8837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31.834610000000001</v>
      </c>
      <c r="F13" s="50">
        <v>55.076900000000002</v>
      </c>
      <c r="G13" s="47">
        <f t="shared" si="0"/>
        <v>14.024057268722467</v>
      </c>
      <c r="H13" s="51">
        <f t="shared" si="1"/>
        <v>-195.16539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3.5036299999999998</v>
      </c>
      <c r="F14" s="79">
        <f t="shared" si="2"/>
        <v>0</v>
      </c>
      <c r="G14" s="110">
        <f t="shared" si="0"/>
        <v>22.422155736524644</v>
      </c>
      <c r="H14" s="33">
        <f t="shared" si="1"/>
        <v>-12.122120000000002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3.5036299999999998</v>
      </c>
      <c r="F15" s="21">
        <f t="shared" si="3"/>
        <v>0</v>
      </c>
      <c r="G15" s="22">
        <f t="shared" si="0"/>
        <v>22.422155736524644</v>
      </c>
      <c r="H15" s="23">
        <f t="shared" si="1"/>
        <v>-12.122120000000002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1.57236</v>
      </c>
      <c r="F16" s="190"/>
      <c r="G16" s="22">
        <f t="shared" si="0"/>
        <v>21.915097048271861</v>
      </c>
      <c r="H16" s="27">
        <f t="shared" si="1"/>
        <v>-5.6024200000000004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1.103E-2</v>
      </c>
      <c r="F17" s="190"/>
      <c r="G17" s="22">
        <f t="shared" si="0"/>
        <v>26.97481046710687</v>
      </c>
      <c r="H17" s="27">
        <f t="shared" si="1"/>
        <v>-2.9860000000000005E-2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2.2010399999999999</v>
      </c>
      <c r="F18" s="190"/>
      <c r="G18" s="22">
        <f t="shared" si="0"/>
        <v>23.321017884066659</v>
      </c>
      <c r="H18" s="27">
        <f t="shared" si="1"/>
        <v>-7.2369700000000003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-0.28079999999999999</v>
      </c>
      <c r="F19" s="192"/>
      <c r="G19" s="47">
        <f t="shared" si="0"/>
        <v>27.317035206677499</v>
      </c>
      <c r="H19" s="51">
        <f t="shared" si="1"/>
        <v>0.74713000000000007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4927.5141599999988</v>
      </c>
      <c r="F20" s="13">
        <f>F21+F25+F27+F28+F29+F26</f>
        <v>3064.3707300000001</v>
      </c>
      <c r="G20" s="32">
        <f t="shared" si="0"/>
        <v>22.726289825661834</v>
      </c>
      <c r="H20" s="33">
        <f t="shared" si="1"/>
        <v>-16754.485840000001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2475.4701700000001</v>
      </c>
      <c r="F21" s="21">
        <f>F22+F23+F24</f>
        <v>1496.03676</v>
      </c>
      <c r="G21" s="36">
        <f t="shared" si="0"/>
        <v>12.984370154733806</v>
      </c>
      <c r="H21" s="37">
        <f t="shared" si="1"/>
        <v>-16589.529829999999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383.12493000000001</v>
      </c>
      <c r="F22" s="26">
        <v>552.91417000000001</v>
      </c>
      <c r="G22" s="41">
        <f t="shared" si="0"/>
        <v>2.6486341513999307</v>
      </c>
      <c r="H22" s="27">
        <f t="shared" si="1"/>
        <v>-14081.87507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2092.3445400000001</v>
      </c>
      <c r="F23" s="26">
        <v>943.12258999999995</v>
      </c>
      <c r="G23" s="41">
        <f t="shared" si="0"/>
        <v>45.485750869565216</v>
      </c>
      <c r="H23" s="27">
        <f t="shared" si="1"/>
        <v>-2507.6554599999999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118.75855</v>
      </c>
      <c r="F25" s="26">
        <v>362.56898000000001</v>
      </c>
      <c r="G25" s="41">
        <f t="shared" si="0"/>
        <v>86.056920289855071</v>
      </c>
      <c r="H25" s="27">
        <f t="shared" si="1"/>
        <v>-19.24145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5.042E-2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2094.71074</v>
      </c>
      <c r="F27" s="26">
        <v>981.65889000000004</v>
      </c>
      <c r="G27" s="41">
        <f>E27/D27*100</f>
        <v>121.36215179606025</v>
      </c>
      <c r="H27" s="27">
        <f t="shared" ref="H27:H40" si="4">E27-D27</f>
        <v>368.71073999999999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238.52428</v>
      </c>
      <c r="F28" s="50">
        <v>224.1061</v>
      </c>
      <c r="G28" s="41">
        <f>E28/D28*100</f>
        <v>31.676531208499338</v>
      </c>
      <c r="H28" s="51">
        <f t="shared" si="4"/>
        <v>-514.47572000000002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300.95796000000001</v>
      </c>
      <c r="F30" s="13">
        <f t="shared" si="5"/>
        <v>598.12509</v>
      </c>
      <c r="G30" s="14">
        <f t="shared" ref="G30:G38" si="6">E30/D30*100</f>
        <v>29.904407790143082</v>
      </c>
      <c r="H30" s="52">
        <f t="shared" si="4"/>
        <v>-705.44203999999991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300.95796000000001</v>
      </c>
      <c r="F31" s="21">
        <f>F32</f>
        <v>425.91424999999998</v>
      </c>
      <c r="G31" s="22">
        <f t="shared" si="6"/>
        <v>30.053720790892751</v>
      </c>
      <c r="H31" s="23">
        <f t="shared" si="4"/>
        <v>-700.44203999999991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300.95796000000001</v>
      </c>
      <c r="F32" s="26">
        <v>425.91424999999998</v>
      </c>
      <c r="G32" s="41">
        <f t="shared" si="6"/>
        <v>30.053720790892751</v>
      </c>
      <c r="H32" s="27">
        <f t="shared" si="4"/>
        <v>-700.44203999999991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172.21084000000002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79.710840000000005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19.5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73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26" t="s">
        <v>60</v>
      </c>
      <c r="B40" s="228" t="s">
        <v>61</v>
      </c>
      <c r="C40" s="222">
        <f>C42+C50</f>
        <v>10138.07425</v>
      </c>
      <c r="D40" s="222">
        <f>D42+D50</f>
        <v>10153.700000000001</v>
      </c>
      <c r="E40" s="222">
        <f>E42+E50</f>
        <v>711.65120999999999</v>
      </c>
      <c r="F40" s="222">
        <f>F44+F45+F47+F50</f>
        <v>794.10975999999994</v>
      </c>
      <c r="G40" s="224">
        <f>E40/D40*100</f>
        <v>7.0087870431468327</v>
      </c>
      <c r="H40" s="216">
        <f t="shared" si="4"/>
        <v>-9442.0487900000007</v>
      </c>
    </row>
    <row r="41" spans="1:8" ht="12.75" thickBot="1" x14ac:dyDescent="0.25">
      <c r="A41" s="227"/>
      <c r="B41" s="229"/>
      <c r="C41" s="223"/>
      <c r="D41" s="223"/>
      <c r="E41" s="223"/>
      <c r="F41" s="223"/>
      <c r="G41" s="225"/>
      <c r="H41" s="217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602.06795999999997</v>
      </c>
      <c r="F42" s="21">
        <f t="shared" ref="F42" si="8">F43+F45+F47+F49</f>
        <v>729.19227999999998</v>
      </c>
      <c r="G42" s="41">
        <f t="shared" ref="G42:G55" si="9">E42/D42*100</f>
        <v>6.1162770096610011</v>
      </c>
      <c r="H42" s="23">
        <f t="shared" ref="H42:H73" si="10">E42-D42</f>
        <v>-9241.6320400000004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565.94102999999996</v>
      </c>
      <c r="F43" s="26">
        <f>F44</f>
        <v>685.75734999999997</v>
      </c>
      <c r="G43" s="41">
        <f t="shared" si="9"/>
        <v>6.3686914688903142</v>
      </c>
      <c r="H43" s="27">
        <f t="shared" si="10"/>
        <v>-8320.3589699999993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565.94102999999996</v>
      </c>
      <c r="F44" s="65">
        <v>685.75734999999997</v>
      </c>
      <c r="G44" s="66">
        <f t="shared" si="9"/>
        <v>6.3686914688903142</v>
      </c>
      <c r="H44" s="67">
        <f t="shared" si="10"/>
        <v>-8320.3589699999993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36.126930000000002</v>
      </c>
      <c r="F47" s="26">
        <f>F48</f>
        <v>43.434930000000001</v>
      </c>
      <c r="G47" s="41">
        <f t="shared" si="9"/>
        <v>26.544401175606176</v>
      </c>
      <c r="H47" s="67">
        <f t="shared" si="10"/>
        <v>-99.973069999999993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36.126930000000002</v>
      </c>
      <c r="F48" s="71">
        <v>43.434930000000001</v>
      </c>
      <c r="G48" s="41">
        <f t="shared" si="9"/>
        <v>26.544401175606176</v>
      </c>
      <c r="H48" s="27">
        <f t="shared" si="10"/>
        <v>-99.973069999999993</v>
      </c>
    </row>
    <row r="49" spans="1:234" s="72" customFormat="1" ht="57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109.58325000000001</v>
      </c>
      <c r="F50" s="79">
        <f t="shared" si="11"/>
        <v>64.917479999999998</v>
      </c>
      <c r="G50" s="32">
        <f t="shared" si="9"/>
        <v>35.34943548387097</v>
      </c>
      <c r="H50" s="33">
        <f t="shared" si="10"/>
        <v>-200.41674999999998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109.58325000000001</v>
      </c>
      <c r="F51" s="85">
        <v>64.917479999999998</v>
      </c>
      <c r="G51" s="47">
        <f t="shared" si="9"/>
        <v>36.527750000000005</v>
      </c>
      <c r="H51" s="37">
        <f t="shared" si="10"/>
        <v>-190.41674999999998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8.3858800000000002</v>
      </c>
      <c r="F53" s="13">
        <f>F54</f>
        <v>24.558430000000001</v>
      </c>
      <c r="G53" s="32">
        <f t="shared" si="9"/>
        <v>7.4231034787996819</v>
      </c>
      <c r="H53" s="33">
        <f t="shared" si="10"/>
        <v>-104.58412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8.3858800000000002</v>
      </c>
      <c r="F54" s="23">
        <f>F55+F56+F57+F58+F59</f>
        <v>24.558430000000001</v>
      </c>
      <c r="G54" s="22">
        <f t="shared" si="9"/>
        <v>7.4231034787996819</v>
      </c>
      <c r="H54" s="23">
        <f t="shared" si="10"/>
        <v>-104.58412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7.0049599999999996</v>
      </c>
      <c r="F55" s="26">
        <v>20.50685</v>
      </c>
      <c r="G55" s="22">
        <f t="shared" si="9"/>
        <v>6.8168158816660176</v>
      </c>
      <c r="H55" s="27">
        <f t="shared" si="10"/>
        <v>-95.755040000000008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1.3809199999999999</v>
      </c>
      <c r="F57" s="26">
        <v>4.0515800000000004</v>
      </c>
      <c r="G57" s="22">
        <f>E57/D57*100</f>
        <v>13.525171400587658</v>
      </c>
      <c r="H57" s="27">
        <f t="shared" si="10"/>
        <v>-8.8290800000000011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/>
      <c r="F59" s="74"/>
      <c r="G59" s="96" t="e">
        <f>E59/D59*100</f>
        <v>#DIV/0!</v>
      </c>
      <c r="H59" s="75">
        <f t="shared" si="10"/>
        <v>0</v>
      </c>
    </row>
    <row r="60" spans="1:234" s="72" customFormat="1" ht="0.75" hidden="1" customHeight="1" thickBot="1" x14ac:dyDescent="0.25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03" t="e">
        <f t="shared" ref="G60:G62" si="13">E60/D60*100</f>
        <v>#DIV/0!</v>
      </c>
      <c r="H60" s="202">
        <f t="shared" si="10"/>
        <v>0</v>
      </c>
    </row>
    <row r="61" spans="1:234" s="72" customFormat="1" hidden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.5" hidden="1" customHeight="1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577.18682000000001</v>
      </c>
      <c r="G63" s="100">
        <f>E63/D63*100</f>
        <v>0</v>
      </c>
      <c r="H63" s="202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571.42362000000003</v>
      </c>
      <c r="G65" s="22">
        <f t="shared" ref="G65:G70" si="14"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184.50609</v>
      </c>
      <c r="F67" s="109">
        <f t="shared" ref="F67" si="15">F68+F71+F74+F76+F80+F82+F84+F86+F88+F93+F78</f>
        <v>120.29394000000001</v>
      </c>
      <c r="G67" s="110">
        <f t="shared" si="14"/>
        <v>155.0471344537815</v>
      </c>
      <c r="H67" s="33">
        <f t="shared" si="10"/>
        <v>65.50609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0.1</v>
      </c>
      <c r="F68" s="21">
        <f t="shared" ref="F68" si="16">F69</f>
        <v>0</v>
      </c>
      <c r="G68" s="22">
        <f t="shared" si="14"/>
        <v>1.25</v>
      </c>
      <c r="H68" s="23">
        <f t="shared" si="10"/>
        <v>-7.9</v>
      </c>
    </row>
    <row r="69" spans="1:8" s="10" customFormat="1" ht="36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/>
      <c r="G69" s="22">
        <f t="shared" si="14"/>
        <v>0</v>
      </c>
      <c r="H69" s="27">
        <f t="shared" si="10"/>
        <v>-3</v>
      </c>
    </row>
    <row r="70" spans="1:8" s="10" customFormat="1" ht="32.2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0.1</v>
      </c>
      <c r="F70" s="208"/>
      <c r="G70" s="22">
        <f t="shared" si="14"/>
        <v>2</v>
      </c>
      <c r="H70" s="27">
        <f t="shared" si="10"/>
        <v>-4.9000000000000004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21.94566</v>
      </c>
      <c r="F71" s="21">
        <f>F72</f>
        <v>0</v>
      </c>
      <c r="G71" s="41"/>
      <c r="H71" s="27">
        <f t="shared" si="10"/>
        <v>4.9456600000000002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21.94566</v>
      </c>
      <c r="F72" s="26"/>
      <c r="G72" s="41">
        <f>E72/D72*100</f>
        <v>156.75471428571427</v>
      </c>
      <c r="H72" s="117">
        <f t="shared" si="10"/>
        <v>7.9456600000000002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7.4995000000000003</v>
      </c>
      <c r="F80" s="21">
        <f>F81</f>
        <v>0.75</v>
      </c>
      <c r="G80" s="41">
        <f>E80/D80*100</f>
        <v>249.98333333333335</v>
      </c>
      <c r="H80" s="27">
        <f>E80-D80</f>
        <v>4.4995000000000003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7.4995000000000003</v>
      </c>
      <c r="F81" s="23">
        <v>0.75</v>
      </c>
      <c r="G81" s="41">
        <f>E81/D81*100</f>
        <v>249.98333333333335</v>
      </c>
      <c r="H81" s="27">
        <f>E82-D81</f>
        <v>-2.4522599999999999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0.54774</v>
      </c>
      <c r="F82" s="21">
        <f>F83</f>
        <v>0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0.54774</v>
      </c>
      <c r="F83" s="26"/>
      <c r="G83" s="41">
        <f>E83/D83*100</f>
        <v>27.387</v>
      </c>
      <c r="H83" s="27">
        <f>E83-D83</f>
        <v>-1.4522599999999999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1.5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1.5</v>
      </c>
      <c r="F87" s="26">
        <v>3</v>
      </c>
      <c r="G87" s="41">
        <f t="shared" ref="G87:G98" si="19">E87/D87*100</f>
        <v>3.125</v>
      </c>
      <c r="H87" s="27">
        <f t="shared" ref="H87:H118" si="20">E87-D87</f>
        <v>-46.5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25.25318</v>
      </c>
      <c r="F88" s="21">
        <f t="shared" ref="F88" si="21">F89</f>
        <v>10.45</v>
      </c>
      <c r="G88" s="41">
        <f t="shared" si="19"/>
        <v>90.189928571428567</v>
      </c>
      <c r="H88" s="27">
        <f t="shared" si="20"/>
        <v>-2.7468199999999996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25.25318</v>
      </c>
      <c r="F89" s="26">
        <v>10.45</v>
      </c>
      <c r="G89" s="41">
        <f t="shared" si="19"/>
        <v>109.7964347826087</v>
      </c>
      <c r="H89" s="27">
        <f t="shared" si="20"/>
        <v>2.2531800000000004</v>
      </c>
    </row>
    <row r="90" spans="1:8" ht="46.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7.6600099999999998</v>
      </c>
      <c r="F93" s="26">
        <f>F94+F95</f>
        <v>105.84394</v>
      </c>
      <c r="G93" s="41" t="e">
        <f t="shared" si="19"/>
        <v>#DIV/0!</v>
      </c>
      <c r="H93" s="27">
        <f t="shared" si="20"/>
        <v>7.6600099999999998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7.0208899999999996</v>
      </c>
      <c r="F94" s="50">
        <v>104.06144</v>
      </c>
      <c r="G94" s="41" t="e">
        <f t="shared" si="19"/>
        <v>#DIV/0!</v>
      </c>
      <c r="H94" s="27">
        <f t="shared" si="20"/>
        <v>7.0208899999999996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0.63912000000000002</v>
      </c>
      <c r="F95" s="50">
        <v>1.7825</v>
      </c>
      <c r="G95" s="66" t="e">
        <f t="shared" si="19"/>
        <v>#DIV/0!</v>
      </c>
      <c r="H95" s="51">
        <f t="shared" si="20"/>
        <v>0.63912000000000002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120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120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56.753540000000001</v>
      </c>
      <c r="F98" s="79">
        <f t="shared" si="22"/>
        <v>0</v>
      </c>
      <c r="G98" s="110" t="e">
        <f t="shared" si="19"/>
        <v>#DIV/0!</v>
      </c>
      <c r="H98" s="33">
        <f t="shared" si="20"/>
        <v>56.753540000000001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56.753540000000001</v>
      </c>
      <c r="F100" s="50"/>
      <c r="G100" s="66" t="e">
        <f t="shared" ref="G100:G106" si="23">E100/D100*100</f>
        <v>#DIV/0!</v>
      </c>
      <c r="H100" s="51">
        <f t="shared" si="20"/>
        <v>56.753540000000001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94859.675990000003</v>
      </c>
      <c r="F101" s="131">
        <f>F102+F154+F152+F150</f>
        <v>91009.764670000019</v>
      </c>
      <c r="G101" s="132">
        <f t="shared" si="23"/>
        <v>25.462025885144683</v>
      </c>
      <c r="H101" s="133">
        <f t="shared" si="20"/>
        <v>-277693.85300999996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86410.73143</v>
      </c>
      <c r="F102" s="135">
        <f>F103+F106+F122+F145</f>
        <v>91009.764670000019</v>
      </c>
      <c r="G102" s="136">
        <f t="shared" si="23"/>
        <v>25.878286959352476</v>
      </c>
      <c r="H102" s="137">
        <f t="shared" si="20"/>
        <v>-247501.36856999999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37850</v>
      </c>
      <c r="F103" s="139">
        <f>SUM(F104+F105)</f>
        <v>42995.7</v>
      </c>
      <c r="G103" s="141">
        <f t="shared" si="23"/>
        <v>27.0749729965593</v>
      </c>
      <c r="H103" s="142">
        <f t="shared" si="20"/>
        <v>-101947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37850</v>
      </c>
      <c r="F104" s="21">
        <v>42995.7</v>
      </c>
      <c r="G104" s="22">
        <f t="shared" si="23"/>
        <v>27.0749729965593</v>
      </c>
      <c r="H104" s="23">
        <f t="shared" si="20"/>
        <v>-101947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4.25" customHeight="1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6281.7199199999995</v>
      </c>
      <c r="F106" s="79">
        <f>F108+F111+F112+F113</f>
        <v>1438.34365</v>
      </c>
      <c r="G106" s="110">
        <f t="shared" si="23"/>
        <v>43.620934537904404</v>
      </c>
      <c r="H106" s="33">
        <f t="shared" si="20"/>
        <v>-8118.9800800000012</v>
      </c>
    </row>
    <row r="107" spans="1:8" s="10" customFormat="1" hidden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idden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1767.41</v>
      </c>
      <c r="F109" s="26"/>
      <c r="G109" s="41">
        <v>0</v>
      </c>
      <c r="H109" s="27">
        <f>E109-D109</f>
        <v>-4209.09</v>
      </c>
    </row>
    <row r="110" spans="1:8" s="10" customFormat="1" ht="24" hidden="1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/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1277.8099200000001</v>
      </c>
      <c r="F113" s="79">
        <f>F114+F115+F116+F117+F119+F118+F120+F121</f>
        <v>1438.34365</v>
      </c>
      <c r="G113" s="110">
        <f t="shared" si="24"/>
        <v>24.631530736164393</v>
      </c>
      <c r="H113" s="33">
        <f t="shared" si="20"/>
        <v>-3909.8900799999997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52.749479999999998</v>
      </c>
      <c r="F114" s="21"/>
      <c r="G114" s="22">
        <f t="shared" si="24"/>
        <v>5.810693985459352</v>
      </c>
      <c r="H114" s="23">
        <f t="shared" si="20"/>
        <v>-855.05052000000001</v>
      </c>
    </row>
    <row r="115" spans="1:8" ht="24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346.392</v>
      </c>
      <c r="F115" s="26">
        <v>608.04</v>
      </c>
      <c r="G115" s="41">
        <f t="shared" si="24"/>
        <v>30.176147748061677</v>
      </c>
      <c r="H115" s="27">
        <f t="shared" si="20"/>
        <v>-801.50800000000004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 x14ac:dyDescent="0.2">
      <c r="A119" s="42" t="s">
        <v>183</v>
      </c>
      <c r="B119" s="146" t="s">
        <v>190</v>
      </c>
      <c r="C119" s="26"/>
      <c r="D119" s="26"/>
      <c r="E119" s="27"/>
      <c r="F119" s="26"/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878.66844000000003</v>
      </c>
      <c r="F120" s="26">
        <v>510.30365</v>
      </c>
      <c r="G120" s="41">
        <v>0</v>
      </c>
      <c r="H120" s="27">
        <f>E120-C120</f>
        <v>-2253.3315600000001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42279.011509999997</v>
      </c>
      <c r="F122" s="131">
        <f>F123+F135+F137+F139+F141+F142+F143+F136+F138</f>
        <v>42769.817470000009</v>
      </c>
      <c r="G122" s="132">
        <f t="shared" ref="G122:G129" si="25">E122/D122*100</f>
        <v>23.525667119607558</v>
      </c>
      <c r="H122" s="133">
        <f t="shared" ref="H122:H129" si="26">E122-D122</f>
        <v>-137435.38848999998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30890.937000000002</v>
      </c>
      <c r="F123" s="139">
        <f t="shared" ref="F123" si="27">F126+F130+F125+F124+F127+F132+F128+F129+F133+F134</f>
        <v>30982.81</v>
      </c>
      <c r="G123" s="141">
        <f t="shared" si="25"/>
        <v>23.269465647129898</v>
      </c>
      <c r="H123" s="142">
        <f t="shared" si="26"/>
        <v>-101862.163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24152</v>
      </c>
      <c r="F126" s="26">
        <v>24130</v>
      </c>
      <c r="G126" s="41">
        <f t="shared" si="25"/>
        <v>24.999637716412689</v>
      </c>
      <c r="H126" s="27">
        <f t="shared" si="26"/>
        <v>-72457.399999999994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3782</v>
      </c>
      <c r="F127" s="26">
        <v>4100</v>
      </c>
      <c r="G127" s="41">
        <f t="shared" si="25"/>
        <v>25.001983235053022</v>
      </c>
      <c r="H127" s="27">
        <f t="shared" si="26"/>
        <v>-11344.8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/>
      <c r="F128" s="26"/>
      <c r="G128" s="41">
        <f t="shared" si="25"/>
        <v>0</v>
      </c>
      <c r="H128" s="27">
        <f t="shared" si="26"/>
        <v>-543.20000000000005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/>
      <c r="F130" s="26">
        <v>25.43</v>
      </c>
      <c r="G130" s="41">
        <v>0</v>
      </c>
      <c r="H130" s="27">
        <f>E130-C130</f>
        <v>-305.10000000000002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281.77499999999998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2675.1619999999998</v>
      </c>
      <c r="F133" s="26">
        <v>2727.38</v>
      </c>
      <c r="G133" s="41">
        <f t="shared" si="28"/>
        <v>23.438987847511235</v>
      </c>
      <c r="H133" s="27">
        <f t="shared" si="29"/>
        <v>-8738.137999999999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/>
      <c r="F134" s="74"/>
      <c r="G134" s="96">
        <f t="shared" si="28"/>
        <v>0</v>
      </c>
      <c r="H134" s="75">
        <f t="shared" si="29"/>
        <v>-4589.3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/>
      <c r="F136" s="26"/>
      <c r="G136" s="41">
        <f t="shared" si="28"/>
        <v>0</v>
      </c>
      <c r="H136" s="27">
        <f t="shared" si="29"/>
        <v>-1173.5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433.32499999999999</v>
      </c>
      <c r="F137" s="26">
        <v>391.77499999999998</v>
      </c>
      <c r="G137" s="41">
        <f t="shared" si="28"/>
        <v>25</v>
      </c>
      <c r="H137" s="27">
        <f t="shared" si="29"/>
        <v>-1299.9749999999999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158.82300000000001</v>
      </c>
      <c r="F141" s="26">
        <v>153.375</v>
      </c>
      <c r="G141" s="41">
        <f t="shared" si="28"/>
        <v>24.999685188100113</v>
      </c>
      <c r="H141" s="27">
        <f t="shared" si="29"/>
        <v>-476.47699999999998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353.52422999999999</v>
      </c>
      <c r="F142" s="26">
        <v>344.38747000000001</v>
      </c>
      <c r="G142" s="41">
        <f t="shared" si="28"/>
        <v>22.420359589041094</v>
      </c>
      <c r="H142" s="27">
        <f t="shared" si="29"/>
        <v>-1223.27577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9912</v>
      </c>
      <c r="F143" s="79">
        <f>F144</f>
        <v>10527</v>
      </c>
      <c r="G143" s="110">
        <f t="shared" si="28"/>
        <v>25.011355034065101</v>
      </c>
      <c r="H143" s="33">
        <f t="shared" si="29"/>
        <v>-29718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9912</v>
      </c>
      <c r="F144" s="83">
        <v>10527</v>
      </c>
      <c r="G144" s="47">
        <f t="shared" si="28"/>
        <v>25.011355034065101</v>
      </c>
      <c r="H144" s="84">
        <f t="shared" si="29"/>
        <v>-29718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8460.6484799999998</v>
      </c>
      <c r="F145" s="79">
        <f t="shared" ref="F145" si="30">F146</f>
        <v>3805.90355</v>
      </c>
      <c r="G145" s="110">
        <f t="shared" si="28"/>
        <v>21.895278458775422</v>
      </c>
      <c r="H145" s="33">
        <f t="shared" si="29"/>
        <v>-30180.780520000004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5263.7954799999998</v>
      </c>
      <c r="F146" s="55">
        <v>3805.90355</v>
      </c>
      <c r="G146" s="162">
        <f t="shared" si="28"/>
        <v>19.988872327471459</v>
      </c>
      <c r="H146" s="161">
        <f t="shared" si="29"/>
        <v>-21069.83352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3196.8530000000001</v>
      </c>
      <c r="F147" s="50"/>
      <c r="G147" s="66">
        <f t="shared" si="28"/>
        <v>25.974203350720682</v>
      </c>
      <c r="H147" s="51">
        <f t="shared" si="29"/>
        <v>-9110.9470000000001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02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ht="20.25" customHeight="1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114592.58556000001</v>
      </c>
      <c r="F156" s="79">
        <f>F8+F101</f>
        <v>109875.72937000002</v>
      </c>
      <c r="G156" s="110">
        <f>E156/D156*100</f>
        <v>25.004643259557763</v>
      </c>
      <c r="H156" s="33">
        <f>E156-D156</f>
        <v>-343692.63919000002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tabSelected="1" topLeftCell="A124" workbookViewId="0">
      <selection activeCell="F147" sqref="F147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294</v>
      </c>
      <c r="C4" s="3"/>
      <c r="D4" s="3"/>
      <c r="G4" s="9"/>
      <c r="H4" s="9"/>
    </row>
    <row r="5" spans="1:8" s="10" customFormat="1" ht="12.75" thickBot="1" x14ac:dyDescent="0.25">
      <c r="A5" s="230" t="s">
        <v>3</v>
      </c>
      <c r="B5" s="220" t="s">
        <v>4</v>
      </c>
      <c r="C5" s="213" t="s">
        <v>281</v>
      </c>
      <c r="D5" s="213" t="s">
        <v>288</v>
      </c>
      <c r="E5" s="234" t="s">
        <v>295</v>
      </c>
      <c r="F5" s="213" t="s">
        <v>296</v>
      </c>
      <c r="G5" s="218" t="s">
        <v>5</v>
      </c>
      <c r="H5" s="219"/>
    </row>
    <row r="6" spans="1:8" s="10" customFormat="1" x14ac:dyDescent="0.2">
      <c r="A6" s="231"/>
      <c r="B6" s="233"/>
      <c r="C6" s="214"/>
      <c r="D6" s="214"/>
      <c r="E6" s="235"/>
      <c r="F6" s="214"/>
      <c r="G6" s="220" t="s">
        <v>6</v>
      </c>
      <c r="H6" s="220" t="s">
        <v>7</v>
      </c>
    </row>
    <row r="7" spans="1:8" ht="12.75" thickBot="1" x14ac:dyDescent="0.25">
      <c r="A7" s="232"/>
      <c r="B7" s="221"/>
      <c r="C7" s="215"/>
      <c r="D7" s="215"/>
      <c r="E7" s="236"/>
      <c r="F7" s="215"/>
      <c r="G7" s="221"/>
      <c r="H7" s="221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34918.51511</v>
      </c>
      <c r="F8" s="13">
        <f>F9+F20+F30+F53+F67+F98+F40+F63+F14</f>
        <v>34718.52403</v>
      </c>
      <c r="G8" s="14">
        <f t="shared" ref="G8:G25" si="0">E8/D8*100</f>
        <v>40.72999467061166</v>
      </c>
      <c r="H8" s="15">
        <f>E8-D8</f>
        <v>-50813.180639999999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19396.148830000002</v>
      </c>
      <c r="F9" s="13">
        <f>F10</f>
        <v>17033.103029999998</v>
      </c>
      <c r="G9" s="14">
        <f t="shared" si="0"/>
        <v>36.933086105451572</v>
      </c>
      <c r="H9" s="15">
        <f t="shared" ref="H9:H25" si="1">E9-D9</f>
        <v>-33120.851169999994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19396.148830000002</v>
      </c>
      <c r="F10" s="21">
        <f>F11+F12+F13</f>
        <v>17033.103029999998</v>
      </c>
      <c r="G10" s="22">
        <f t="shared" si="0"/>
        <v>36.933086105451572</v>
      </c>
      <c r="H10" s="23">
        <f t="shared" si="1"/>
        <v>-33120.851169999994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19299.982520000001</v>
      </c>
      <c r="F11" s="26">
        <v>16972.750199999999</v>
      </c>
      <c r="G11" s="22">
        <f>E11/D11*100</f>
        <v>37.069726720958826</v>
      </c>
      <c r="H11" s="27">
        <f t="shared" si="1"/>
        <v>-32764.017479999999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83.763270000000006</v>
      </c>
      <c r="F12" s="26">
        <v>4.86191</v>
      </c>
      <c r="G12" s="22">
        <f t="shared" si="0"/>
        <v>37.063393805309737</v>
      </c>
      <c r="H12" s="27">
        <f t="shared" si="1"/>
        <v>-142.23672999999999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12.403040000000001</v>
      </c>
      <c r="F13" s="50">
        <v>55.490920000000003</v>
      </c>
      <c r="G13" s="47">
        <f t="shared" si="0"/>
        <v>5.4638942731277531</v>
      </c>
      <c r="H13" s="51">
        <f t="shared" si="1"/>
        <v>-214.59696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4.8186799999999996</v>
      </c>
      <c r="F14" s="79">
        <f t="shared" si="2"/>
        <v>0</v>
      </c>
      <c r="G14" s="110">
        <f t="shared" si="0"/>
        <v>30.838071772554908</v>
      </c>
      <c r="H14" s="33">
        <f t="shared" si="1"/>
        <v>-10.807070000000003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4.8186799999999996</v>
      </c>
      <c r="F15" s="21">
        <f t="shared" si="3"/>
        <v>0</v>
      </c>
      <c r="G15" s="22">
        <f t="shared" si="0"/>
        <v>30.838071772554908</v>
      </c>
      <c r="H15" s="23">
        <f t="shared" si="1"/>
        <v>-10.807070000000003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2.1770900000000002</v>
      </c>
      <c r="F16" s="190"/>
      <c r="G16" s="22">
        <f t="shared" si="0"/>
        <v>30.34364816760932</v>
      </c>
      <c r="H16" s="27">
        <f t="shared" si="1"/>
        <v>-4.9976900000000004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1.6080000000000001E-2</v>
      </c>
      <c r="F17" s="190"/>
      <c r="G17" s="22">
        <f t="shared" si="0"/>
        <v>39.325018341892878</v>
      </c>
      <c r="H17" s="27">
        <f t="shared" si="1"/>
        <v>-2.4810000000000002E-2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3.0207999999999999</v>
      </c>
      <c r="F18" s="190"/>
      <c r="G18" s="22">
        <f t="shared" si="0"/>
        <v>32.006747185052781</v>
      </c>
      <c r="H18" s="27">
        <f t="shared" si="1"/>
        <v>-6.4172100000000007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-0.39528999999999997</v>
      </c>
      <c r="F19" s="192"/>
      <c r="G19" s="47">
        <f t="shared" si="0"/>
        <v>38.454953158288987</v>
      </c>
      <c r="H19" s="51">
        <f t="shared" si="1"/>
        <v>0.63264000000000009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13240.369339999999</v>
      </c>
      <c r="F20" s="13">
        <f>F21+F25+F27+F28+F29+F26</f>
        <v>15034.352390000002</v>
      </c>
      <c r="G20" s="32">
        <f t="shared" si="0"/>
        <v>61.066180887372013</v>
      </c>
      <c r="H20" s="33">
        <f t="shared" si="1"/>
        <v>-8441.6306600000007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10287.17798</v>
      </c>
      <c r="F21" s="21">
        <f>F22+F23+F24</f>
        <v>12877.06963</v>
      </c>
      <c r="G21" s="36">
        <f t="shared" si="0"/>
        <v>53.95844731182796</v>
      </c>
      <c r="H21" s="37">
        <f t="shared" si="1"/>
        <v>-8777.8220199999996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7190.27268</v>
      </c>
      <c r="F22" s="26">
        <v>11270.18339</v>
      </c>
      <c r="G22" s="41">
        <f t="shared" si="0"/>
        <v>49.708072450743174</v>
      </c>
      <c r="H22" s="27">
        <f t="shared" si="1"/>
        <v>-7274.72732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3096.9045999999998</v>
      </c>
      <c r="F23" s="26">
        <v>1606.88624</v>
      </c>
      <c r="G23" s="41">
        <f t="shared" si="0"/>
        <v>67.32401304347826</v>
      </c>
      <c r="H23" s="27">
        <f t="shared" si="1"/>
        <v>-1503.0954000000002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128.25513000000001</v>
      </c>
      <c r="F25" s="26">
        <v>660.68965000000003</v>
      </c>
      <c r="G25" s="41">
        <f t="shared" si="0"/>
        <v>92.938500000000005</v>
      </c>
      <c r="H25" s="27">
        <f t="shared" si="1"/>
        <v>-9.7448699999999917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2431.04765</v>
      </c>
      <c r="F27" s="26">
        <v>1237.6125099999999</v>
      </c>
      <c r="G27" s="41">
        <f>E27/D27*100</f>
        <v>140.84864716106605</v>
      </c>
      <c r="H27" s="27">
        <f t="shared" ref="H27:H40" si="4">E27-D27</f>
        <v>705.04764999999998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393.53622999999999</v>
      </c>
      <c r="F28" s="50">
        <v>258.98059999999998</v>
      </c>
      <c r="G28" s="41">
        <f>E28/D28*100</f>
        <v>52.262447543160683</v>
      </c>
      <c r="H28" s="51">
        <f t="shared" si="4"/>
        <v>-359.46377000000001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526.99195999999995</v>
      </c>
      <c r="F30" s="13">
        <f t="shared" si="5"/>
        <v>750.39956000000006</v>
      </c>
      <c r="G30" s="14">
        <f t="shared" ref="G30:G38" si="6">E30/D30*100</f>
        <v>52.364065977742449</v>
      </c>
      <c r="H30" s="52">
        <f t="shared" si="4"/>
        <v>-479.40804000000003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526.99195999999995</v>
      </c>
      <c r="F31" s="21">
        <f>F32</f>
        <v>518.78872000000001</v>
      </c>
      <c r="G31" s="22">
        <f t="shared" si="6"/>
        <v>52.625520271619727</v>
      </c>
      <c r="H31" s="23">
        <f t="shared" si="4"/>
        <v>-474.40804000000003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526.99195999999995</v>
      </c>
      <c r="F32" s="26">
        <v>518.78872000000001</v>
      </c>
      <c r="G32" s="41">
        <f t="shared" si="6"/>
        <v>52.625520271619727</v>
      </c>
      <c r="H32" s="27">
        <f t="shared" si="4"/>
        <v>-474.40804000000003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231.61084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122.76084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23.85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85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26" t="s">
        <v>60</v>
      </c>
      <c r="B40" s="228" t="s">
        <v>61</v>
      </c>
      <c r="C40" s="222">
        <f>C42+C50</f>
        <v>10138.07425</v>
      </c>
      <c r="D40" s="222">
        <f>D42+D50</f>
        <v>10153.700000000001</v>
      </c>
      <c r="E40" s="222">
        <f>E42+E50</f>
        <v>1051.0370499999999</v>
      </c>
      <c r="F40" s="222">
        <f>F44+F45+F47+F50</f>
        <v>1066.42786</v>
      </c>
      <c r="G40" s="224">
        <f>E40/D40*100</f>
        <v>10.351271457695223</v>
      </c>
      <c r="H40" s="216">
        <f t="shared" si="4"/>
        <v>-9102.6629500000017</v>
      </c>
    </row>
    <row r="41" spans="1:8" ht="12.75" thickBot="1" x14ac:dyDescent="0.25">
      <c r="A41" s="227"/>
      <c r="B41" s="229"/>
      <c r="C41" s="223"/>
      <c r="D41" s="223"/>
      <c r="E41" s="223"/>
      <c r="F41" s="223"/>
      <c r="G41" s="225"/>
      <c r="H41" s="217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892.54476</v>
      </c>
      <c r="F42" s="21">
        <f t="shared" ref="F42" si="8">F43+F45+F47+F49</f>
        <v>989.56637999999998</v>
      </c>
      <c r="G42" s="41">
        <f t="shared" ref="G42:G55" si="9">E42/D42*100</f>
        <v>9.0671674268821683</v>
      </c>
      <c r="H42" s="23">
        <f t="shared" ref="H42:H73" si="10">E42-D42</f>
        <v>-8951.15524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853.80282999999997</v>
      </c>
      <c r="F43" s="26">
        <f>F44</f>
        <v>933.98414000000002</v>
      </c>
      <c r="G43" s="41">
        <f t="shared" si="9"/>
        <v>9.6080801908555884</v>
      </c>
      <c r="H43" s="27">
        <f t="shared" si="10"/>
        <v>-8032.4971699999996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853.80282999999997</v>
      </c>
      <c r="F44" s="65">
        <v>933.98414000000002</v>
      </c>
      <c r="G44" s="66">
        <f t="shared" si="9"/>
        <v>9.6080801908555884</v>
      </c>
      <c r="H44" s="67">
        <f t="shared" si="10"/>
        <v>-8032.4971699999996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38.741930000000004</v>
      </c>
      <c r="F47" s="26">
        <f>F48</f>
        <v>55.582239999999999</v>
      </c>
      <c r="G47" s="41">
        <f t="shared" si="9"/>
        <v>28.465782512858194</v>
      </c>
      <c r="H47" s="67">
        <f t="shared" si="10"/>
        <v>-97.358069999999998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38.741930000000004</v>
      </c>
      <c r="F48" s="71">
        <v>55.582239999999999</v>
      </c>
      <c r="G48" s="41">
        <f t="shared" si="9"/>
        <v>28.465782512858194</v>
      </c>
      <c r="H48" s="27">
        <f t="shared" si="10"/>
        <v>-97.358069999999998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158.49229</v>
      </c>
      <c r="F50" s="79">
        <f t="shared" si="11"/>
        <v>76.86148</v>
      </c>
      <c r="G50" s="32">
        <f t="shared" si="9"/>
        <v>51.126545161290323</v>
      </c>
      <c r="H50" s="33">
        <f t="shared" si="10"/>
        <v>-151.50771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158.49229</v>
      </c>
      <c r="F51" s="85">
        <v>76.86148</v>
      </c>
      <c r="G51" s="47">
        <f t="shared" si="9"/>
        <v>52.83076333333333</v>
      </c>
      <c r="H51" s="37">
        <f t="shared" si="10"/>
        <v>-141.50771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29.73405</v>
      </c>
      <c r="F53" s="13">
        <f>F54</f>
        <v>36.066760000000002</v>
      </c>
      <c r="G53" s="32">
        <f t="shared" si="9"/>
        <v>26.32030627600248</v>
      </c>
      <c r="H53" s="33">
        <f t="shared" si="10"/>
        <v>-83.235950000000003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29.73405</v>
      </c>
      <c r="F54" s="23">
        <f>F55+F56+F57+F58+F59</f>
        <v>36.066760000000002</v>
      </c>
      <c r="G54" s="22">
        <f t="shared" si="9"/>
        <v>26.32030627600248</v>
      </c>
      <c r="H54" s="23">
        <f t="shared" si="10"/>
        <v>-83.235950000000003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26.502089999999999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1.38456</v>
      </c>
      <c r="F57" s="26">
        <v>9.4667499999999993</v>
      </c>
      <c r="G57" s="22">
        <f>E57/D57*100</f>
        <v>13.560822722820761</v>
      </c>
      <c r="H57" s="27">
        <f t="shared" si="10"/>
        <v>-8.8254400000000004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0.34742000000000001</v>
      </c>
      <c r="F59" s="74">
        <v>9.7919999999999993E-2</v>
      </c>
      <c r="G59" s="96" t="e">
        <f>E59/D59*100</f>
        <v>#DIV/0!</v>
      </c>
      <c r="H59" s="75">
        <f t="shared" si="10"/>
        <v>0.34742000000000001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12" t="e">
        <f t="shared" ref="G60:G62" si="13">E60/D60*100</f>
        <v>#DIV/0!</v>
      </c>
      <c r="H60" s="211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596.12382000000002</v>
      </c>
      <c r="G63" s="100">
        <f>E63/D63*100</f>
        <v>88.70416800000001</v>
      </c>
      <c r="H63" s="211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590.36062000000004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442.92802999999998</v>
      </c>
      <c r="F67" s="109">
        <f t="shared" ref="F67" si="15">F68+F71+F74+F76+F80+F82+F84+F86+F88+F93+F78</f>
        <v>145.29706999999999</v>
      </c>
      <c r="G67" s="110">
        <f t="shared" si="14"/>
        <v>372.20842857142856</v>
      </c>
      <c r="H67" s="33">
        <f t="shared" si="10"/>
        <v>323.92802999999998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1.075</v>
      </c>
      <c r="F68" s="21">
        <f t="shared" ref="F68" si="16">F69</f>
        <v>0.05</v>
      </c>
      <c r="G68" s="22">
        <f t="shared" si="14"/>
        <v>13.4375</v>
      </c>
      <c r="H68" s="23">
        <f t="shared" si="10"/>
        <v>-6.9249999999999998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0.05</v>
      </c>
      <c r="G69" s="22">
        <f t="shared" si="14"/>
        <v>0</v>
      </c>
      <c r="H69" s="27">
        <f t="shared" si="10"/>
        <v>-3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1.075</v>
      </c>
      <c r="F70" s="208"/>
      <c r="G70" s="22">
        <f t="shared" si="14"/>
        <v>21.5</v>
      </c>
      <c r="H70" s="27">
        <f t="shared" si="10"/>
        <v>-3.9249999999999998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26.94566</v>
      </c>
      <c r="F71" s="21">
        <f>F72</f>
        <v>2.5</v>
      </c>
      <c r="G71" s="41"/>
      <c r="H71" s="27">
        <f t="shared" si="10"/>
        <v>9.9456600000000002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26.94566</v>
      </c>
      <c r="F72" s="26">
        <v>2.5</v>
      </c>
      <c r="G72" s="41">
        <f>E72/D72*100</f>
        <v>192.46899999999999</v>
      </c>
      <c r="H72" s="117">
        <f t="shared" si="10"/>
        <v>12.94566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8.9994999999999994</v>
      </c>
      <c r="F80" s="21">
        <f>F81</f>
        <v>0.75</v>
      </c>
      <c r="G80" s="41">
        <f>E80/D80*100</f>
        <v>299.98333333333329</v>
      </c>
      <c r="H80" s="27">
        <f>E80-D80</f>
        <v>5.9994999999999994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8.9994999999999994</v>
      </c>
      <c r="F81" s="23">
        <v>0.75</v>
      </c>
      <c r="G81" s="41">
        <f>E81/D81*100</f>
        <v>299.98333333333329</v>
      </c>
      <c r="H81" s="27">
        <f>E82-D81</f>
        <v>-2.30226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31.03396</v>
      </c>
      <c r="F88" s="21">
        <f t="shared" ref="F88" si="21">F89</f>
        <v>11.75</v>
      </c>
      <c r="G88" s="41">
        <f t="shared" si="19"/>
        <v>110.83557142857143</v>
      </c>
      <c r="H88" s="27">
        <f t="shared" si="20"/>
        <v>3.0339600000000004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31.03396</v>
      </c>
      <c r="F89" s="26">
        <v>11.75</v>
      </c>
      <c r="G89" s="41">
        <f t="shared" si="19"/>
        <v>134.93026086956522</v>
      </c>
      <c r="H89" s="27">
        <f t="shared" si="20"/>
        <v>8.0339600000000004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12.176169999999999</v>
      </c>
      <c r="F93" s="26">
        <f>F94+F95</f>
        <v>126.84707</v>
      </c>
      <c r="G93" s="41" t="e">
        <f t="shared" si="19"/>
        <v>#DIV/0!</v>
      </c>
      <c r="H93" s="27">
        <f t="shared" si="20"/>
        <v>12.176169999999999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11.57856</v>
      </c>
      <c r="F94" s="50">
        <v>124.49207</v>
      </c>
      <c r="G94" s="41" t="e">
        <f t="shared" si="19"/>
        <v>#DIV/0!</v>
      </c>
      <c r="H94" s="27">
        <f t="shared" si="20"/>
        <v>11.57856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0.59760999999999997</v>
      </c>
      <c r="F95" s="50">
        <v>2.355</v>
      </c>
      <c r="G95" s="66" t="e">
        <f t="shared" si="19"/>
        <v>#DIV/0!</v>
      </c>
      <c r="H95" s="51">
        <f t="shared" si="20"/>
        <v>0.59760999999999997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132981.68293000001</v>
      </c>
      <c r="F101" s="131">
        <f>F102+F154+F152+F150</f>
        <v>141584.69618</v>
      </c>
      <c r="G101" s="132">
        <f t="shared" si="23"/>
        <v>35.694651259094641</v>
      </c>
      <c r="H101" s="133">
        <f t="shared" si="20"/>
        <v>-239571.84606999997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121980.97437000001</v>
      </c>
      <c r="F102" s="135">
        <f>F103+F106+F122+F145</f>
        <v>141584.69618</v>
      </c>
      <c r="G102" s="136">
        <f t="shared" si="23"/>
        <v>36.53086377223228</v>
      </c>
      <c r="H102" s="137">
        <f t="shared" si="20"/>
        <v>-211931.12562999997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55648.6</v>
      </c>
      <c r="F103" s="139">
        <f>SUM(F104+F105)</f>
        <v>63694.9</v>
      </c>
      <c r="G103" s="141">
        <f t="shared" si="23"/>
        <v>39.806719743628264</v>
      </c>
      <c r="H103" s="142">
        <f t="shared" si="20"/>
        <v>-84148.4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55648.6</v>
      </c>
      <c r="F104" s="21">
        <v>63694.9</v>
      </c>
      <c r="G104" s="22">
        <f t="shared" si="23"/>
        <v>39.806719743628264</v>
      </c>
      <c r="H104" s="23">
        <f t="shared" si="20"/>
        <v>-84148.4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75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7347.9548499999992</v>
      </c>
      <c r="F106" s="79">
        <f>F108+F111+F112+F113</f>
        <v>13106.966399999999</v>
      </c>
      <c r="G106" s="110">
        <f t="shared" si="23"/>
        <v>51.024983854951486</v>
      </c>
      <c r="H106" s="33">
        <f t="shared" si="20"/>
        <v>-7052.7451500000016</v>
      </c>
    </row>
    <row r="107" spans="1:8" s="10" customFormat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2307.5929999999998</v>
      </c>
      <c r="F109" s="26"/>
      <c r="G109" s="41">
        <v>0</v>
      </c>
      <c r="H109" s="27">
        <f>E109-D109</f>
        <v>-3668.9070000000002</v>
      </c>
    </row>
    <row r="110" spans="1:8" s="10" customFormat="1" ht="24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792.42972999999995</v>
      </c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1803.8618499999998</v>
      </c>
      <c r="F113" s="79">
        <f>F114+F115+F116+F117+F119+F118+F120+F121</f>
        <v>12314.53667</v>
      </c>
      <c r="G113" s="110">
        <f t="shared" si="24"/>
        <v>34.771899878558898</v>
      </c>
      <c r="H113" s="33">
        <f t="shared" si="20"/>
        <v>-3383.83815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249.03064000000001</v>
      </c>
      <c r="F114" s="21">
        <v>129.11546999999999</v>
      </c>
      <c r="G114" s="22">
        <f t="shared" si="24"/>
        <v>27.432324300506721</v>
      </c>
      <c r="H114" s="23">
        <f t="shared" si="20"/>
        <v>-658.76936000000001</v>
      </c>
    </row>
    <row r="115" spans="1:8" ht="24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443.71499999999997</v>
      </c>
      <c r="F115" s="26">
        <v>781.74</v>
      </c>
      <c r="G115" s="41">
        <f t="shared" si="24"/>
        <v>38.654499520864185</v>
      </c>
      <c r="H115" s="27">
        <f t="shared" si="20"/>
        <v>-704.18500000000017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12" customHeight="1" x14ac:dyDescent="0.2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1111.1162099999999</v>
      </c>
      <c r="F120" s="26">
        <v>1055.8812</v>
      </c>
      <c r="G120" s="41">
        <v>0</v>
      </c>
      <c r="H120" s="27">
        <f>E120-C120</f>
        <v>-2020.8837900000001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58984.41952000001</v>
      </c>
      <c r="F122" s="131">
        <f>F123+F135+F137+F139+F141+F142+F143+F136+F138</f>
        <v>59526.409360000005</v>
      </c>
      <c r="G122" s="132">
        <f t="shared" ref="G122:G129" si="25">E122/D122*100</f>
        <v>32.821198256789671</v>
      </c>
      <c r="H122" s="133">
        <f t="shared" ref="H122:H129" si="26">E122-D122</f>
        <v>-120729.98047999995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42595.331240000007</v>
      </c>
      <c r="F123" s="139">
        <f t="shared" ref="F123" si="27">F126+F130+F125+F124+F127+F132+F128+F129+F133+F134</f>
        <v>42818.934699999998</v>
      </c>
      <c r="G123" s="141">
        <f t="shared" si="25"/>
        <v>32.086129242932934</v>
      </c>
      <c r="H123" s="142">
        <f t="shared" si="26"/>
        <v>-90157.768760000006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32725</v>
      </c>
      <c r="F126" s="26">
        <v>32695</v>
      </c>
      <c r="G126" s="41">
        <f t="shared" si="25"/>
        <v>33.873515413613994</v>
      </c>
      <c r="H126" s="27">
        <f t="shared" si="26"/>
        <v>-63884.399999999994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4966</v>
      </c>
      <c r="F127" s="26">
        <v>5384</v>
      </c>
      <c r="G127" s="41">
        <f t="shared" si="25"/>
        <v>32.829150910965971</v>
      </c>
      <c r="H127" s="27">
        <f t="shared" si="26"/>
        <v>-10160.799999999999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/>
      <c r="G128" s="41">
        <f t="shared" si="25"/>
        <v>6.2770250368188503</v>
      </c>
      <c r="H128" s="27">
        <f t="shared" si="26"/>
        <v>-509.10320000000002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381.19499999999999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3555.9740000000002</v>
      </c>
      <c r="F133" s="26">
        <v>3666.1</v>
      </c>
      <c r="G133" s="41">
        <f t="shared" si="28"/>
        <v>31.156405246510655</v>
      </c>
      <c r="H133" s="27">
        <f t="shared" si="29"/>
        <v>-7857.3259999999991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891.75343999999996</v>
      </c>
      <c r="F134" s="74">
        <v>1048.4047</v>
      </c>
      <c r="G134" s="96">
        <f t="shared" si="28"/>
        <v>19.431142875819841</v>
      </c>
      <c r="H134" s="75">
        <f t="shared" si="29"/>
        <v>-3697.5465600000002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1043.2764400000001</v>
      </c>
      <c r="F136" s="26">
        <v>1211.3</v>
      </c>
      <c r="G136" s="41">
        <f t="shared" si="28"/>
        <v>88.902977417980409</v>
      </c>
      <c r="H136" s="27">
        <f t="shared" si="29"/>
        <v>-130.22355999999991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181.011</v>
      </c>
      <c r="F141" s="26">
        <v>185.95638</v>
      </c>
      <c r="G141" s="41">
        <f t="shared" si="28"/>
        <v>28.492208405477726</v>
      </c>
      <c r="H141" s="27">
        <f t="shared" si="29"/>
        <v>-454.28899999999999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553.74856</v>
      </c>
      <c r="F142" s="26">
        <v>441.19828000000001</v>
      </c>
      <c r="G142" s="41">
        <f t="shared" si="28"/>
        <v>35.118503297818364</v>
      </c>
      <c r="H142" s="27">
        <f t="shared" si="29"/>
        <v>-1023.05144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13214</v>
      </c>
      <c r="F143" s="79">
        <f>F144</f>
        <v>13715</v>
      </c>
      <c r="G143" s="110">
        <f t="shared" si="28"/>
        <v>33.343426696946757</v>
      </c>
      <c r="H143" s="33">
        <f t="shared" si="29"/>
        <v>-26416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13214</v>
      </c>
      <c r="F144" s="83">
        <v>13715</v>
      </c>
      <c r="G144" s="47">
        <f t="shared" si="28"/>
        <v>33.343426696946757</v>
      </c>
      <c r="H144" s="84">
        <f t="shared" si="29"/>
        <v>-26416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11012.412479999999</v>
      </c>
      <c r="F145" s="79">
        <f t="shared" ref="F145" si="30">F146</f>
        <v>5256.4204200000004</v>
      </c>
      <c r="G145" s="110">
        <f t="shared" si="28"/>
        <v>28.49897833747297</v>
      </c>
      <c r="H145" s="33">
        <f t="shared" si="29"/>
        <v>-27629.016520000005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6772.1194800000003</v>
      </c>
      <c r="F146" s="55">
        <v>5256.4204200000004</v>
      </c>
      <c r="G146" s="162">
        <f t="shared" si="28"/>
        <v>25.716620675410901</v>
      </c>
      <c r="H146" s="161">
        <f t="shared" si="29"/>
        <v>-19561.50952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4240.2929999999997</v>
      </c>
      <c r="F147" s="50"/>
      <c r="G147" s="66">
        <f t="shared" si="28"/>
        <v>34.452079169307268</v>
      </c>
      <c r="H147" s="51">
        <f t="shared" si="29"/>
        <v>-8067.5069999999996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1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167900.19804000002</v>
      </c>
      <c r="F156" s="79">
        <f>F8+F101</f>
        <v>176303.22021</v>
      </c>
      <c r="G156" s="110">
        <f>E156/D156*100</f>
        <v>36.636616013879028</v>
      </c>
      <c r="H156" s="33">
        <f>E156-D156</f>
        <v>-290385.02671000001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H40:H41"/>
    <mergeCell ref="G5:H5"/>
    <mergeCell ref="G6:G7"/>
    <mergeCell ref="H6:H7"/>
    <mergeCell ref="A40:A41"/>
    <mergeCell ref="B40:B41"/>
    <mergeCell ref="C40:C41"/>
    <mergeCell ref="D40:D41"/>
    <mergeCell ref="E40:E41"/>
    <mergeCell ref="F40:F41"/>
    <mergeCell ref="G40:G41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март</vt:lpstr>
      <vt:lpstr>апрель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2021-05-05T08:44:14Z</dcterms:modified>
</cp:coreProperties>
</file>