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 firstSheet="2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8" r:id="rId7"/>
    <sheet name="август" sheetId="7" r:id="rId8"/>
    <sheet name="сентябрь" sheetId="9" r:id="rId9"/>
    <sheet name="октябрь" sheetId="10" r:id="rId10"/>
    <sheet name="ноябрь" sheetId="11" r:id="rId11"/>
  </sheets>
  <definedNames>
    <definedName name="_xlnm.Print_Area" localSheetId="5">июнь!$A$2:$J$156</definedName>
  </definedNames>
  <calcPr calcId="162913"/>
</workbook>
</file>

<file path=xl/calcChain.xml><?xml version="1.0" encoding="utf-8"?>
<calcChain xmlns="http://schemas.openxmlformats.org/spreadsheetml/2006/main">
  <c r="F21" i="11" l="1"/>
  <c r="F26" i="11"/>
  <c r="F22" i="11"/>
  <c r="E117" i="11" l="1"/>
  <c r="F156" i="11" l="1"/>
  <c r="E156" i="11"/>
  <c r="D156" i="11"/>
  <c r="C156" i="11"/>
  <c r="H156" i="11" s="1"/>
  <c r="H155" i="11"/>
  <c r="H154" i="11"/>
  <c r="F153" i="11"/>
  <c r="E153" i="11"/>
  <c r="D153" i="11"/>
  <c r="C153" i="11"/>
  <c r="H153" i="11" s="1"/>
  <c r="F151" i="11"/>
  <c r="E151" i="11"/>
  <c r="D151" i="11"/>
  <c r="C151" i="11"/>
  <c r="H151" i="11" s="1"/>
  <c r="H150" i="11"/>
  <c r="F149" i="11"/>
  <c r="E149" i="11"/>
  <c r="H149" i="11" s="1"/>
  <c r="D149" i="11"/>
  <c r="C149" i="11"/>
  <c r="H148" i="11"/>
  <c r="G148" i="11"/>
  <c r="H147" i="11"/>
  <c r="G147" i="11"/>
  <c r="H146" i="11"/>
  <c r="G146" i="11"/>
  <c r="F145" i="11"/>
  <c r="E145" i="11"/>
  <c r="D145" i="11"/>
  <c r="C145" i="11"/>
  <c r="H144" i="11"/>
  <c r="G144" i="11"/>
  <c r="F143" i="11"/>
  <c r="F122" i="11" s="1"/>
  <c r="E143" i="11"/>
  <c r="G143" i="11" s="1"/>
  <c r="D143" i="11"/>
  <c r="C143" i="11"/>
  <c r="H142" i="11"/>
  <c r="G142" i="11"/>
  <c r="H141" i="11"/>
  <c r="G141" i="11"/>
  <c r="H140" i="11"/>
  <c r="G140" i="11"/>
  <c r="H139" i="11"/>
  <c r="G139" i="11"/>
  <c r="H138" i="11"/>
  <c r="G138" i="11"/>
  <c r="H137" i="11"/>
  <c r="G137" i="11"/>
  <c r="H136" i="11"/>
  <c r="G136" i="11"/>
  <c r="H135" i="11"/>
  <c r="G135" i="11"/>
  <c r="H134" i="11"/>
  <c r="G134" i="11"/>
  <c r="H133" i="11"/>
  <c r="G133" i="11"/>
  <c r="H132" i="11"/>
  <c r="G132" i="11"/>
  <c r="H131" i="11"/>
  <c r="G131" i="11"/>
  <c r="H130" i="11"/>
  <c r="G130" i="11"/>
  <c r="H129" i="11"/>
  <c r="H128" i="11"/>
  <c r="G128" i="11"/>
  <c r="H127" i="11"/>
  <c r="G127" i="11"/>
  <c r="H126" i="11"/>
  <c r="G126" i="11"/>
  <c r="H125" i="11"/>
  <c r="G125" i="11"/>
  <c r="H124" i="11"/>
  <c r="G124" i="11"/>
  <c r="F123" i="11"/>
  <c r="E123" i="11"/>
  <c r="H123" i="11" s="1"/>
  <c r="D123" i="11"/>
  <c r="D122" i="11" s="1"/>
  <c r="C123" i="11"/>
  <c r="C122" i="11"/>
  <c r="H121" i="11"/>
  <c r="H120" i="11"/>
  <c r="H119" i="11"/>
  <c r="G119" i="11"/>
  <c r="H118" i="11"/>
  <c r="G118" i="11"/>
  <c r="G117" i="11"/>
  <c r="F117" i="11"/>
  <c r="F112" i="11" s="1"/>
  <c r="D117" i="11"/>
  <c r="C117" i="11"/>
  <c r="H116" i="11"/>
  <c r="G116" i="11"/>
  <c r="H115" i="11"/>
  <c r="G115" i="11"/>
  <c r="H114" i="11"/>
  <c r="H113" i="11"/>
  <c r="E112" i="11"/>
  <c r="G112" i="11" s="1"/>
  <c r="D112" i="11"/>
  <c r="C112" i="11"/>
  <c r="H111" i="11"/>
  <c r="G111" i="11"/>
  <c r="H110" i="11"/>
  <c r="G110" i="11"/>
  <c r="F109" i="11"/>
  <c r="E109" i="11"/>
  <c r="H109" i="11" s="1"/>
  <c r="D109" i="11"/>
  <c r="C109" i="11"/>
  <c r="C108" i="11"/>
  <c r="C107" i="11" s="1"/>
  <c r="H106" i="11"/>
  <c r="F105" i="11"/>
  <c r="F103" i="11" s="1"/>
  <c r="H103" i="11" s="1"/>
  <c r="E105" i="11"/>
  <c r="D105" i="11"/>
  <c r="C105" i="11"/>
  <c r="E103" i="11"/>
  <c r="D103" i="11"/>
  <c r="C103" i="11"/>
  <c r="C102" i="11" s="1"/>
  <c r="F102" i="11"/>
  <c r="E102" i="11"/>
  <c r="H102" i="11" s="1"/>
  <c r="D102" i="11"/>
  <c r="G100" i="11"/>
  <c r="F100" i="11"/>
  <c r="E100" i="11"/>
  <c r="D100" i="11"/>
  <c r="H100" i="11" s="1"/>
  <c r="C100" i="11"/>
  <c r="H99" i="11"/>
  <c r="G99" i="11"/>
  <c r="H98" i="11"/>
  <c r="G98" i="11"/>
  <c r="F97" i="11"/>
  <c r="E97" i="11"/>
  <c r="H97" i="11" s="1"/>
  <c r="D97" i="11"/>
  <c r="C97" i="11"/>
  <c r="G95" i="11"/>
  <c r="F95" i="11"/>
  <c r="E95" i="11"/>
  <c r="D95" i="11"/>
  <c r="H95" i="11" s="1"/>
  <c r="C95" i="11"/>
  <c r="F93" i="11"/>
  <c r="E93" i="11"/>
  <c r="H93" i="11" s="1"/>
  <c r="D93" i="11"/>
  <c r="C93" i="11"/>
  <c r="F91" i="11"/>
  <c r="E91" i="11"/>
  <c r="D91" i="11"/>
  <c r="C91" i="11"/>
  <c r="F89" i="11"/>
  <c r="E89" i="11"/>
  <c r="G89" i="11" s="1"/>
  <c r="D89" i="11"/>
  <c r="C89" i="11"/>
  <c r="F87" i="11"/>
  <c r="E87" i="11"/>
  <c r="H87" i="11" s="1"/>
  <c r="D87" i="11"/>
  <c r="C87" i="11"/>
  <c r="G85" i="11"/>
  <c r="F85" i="11"/>
  <c r="E85" i="11"/>
  <c r="D85" i="11"/>
  <c r="H85" i="11" s="1"/>
  <c r="C85" i="11"/>
  <c r="F83" i="11"/>
  <c r="E83" i="11"/>
  <c r="H83" i="11" s="1"/>
  <c r="D83" i="11"/>
  <c r="C83" i="11"/>
  <c r="G81" i="11"/>
  <c r="F81" i="11"/>
  <c r="E81" i="11"/>
  <c r="D81" i="11"/>
  <c r="H81" i="11" s="1"/>
  <c r="C81" i="11"/>
  <c r="F79" i="11"/>
  <c r="E79" i="11"/>
  <c r="D79" i="11"/>
  <c r="C79" i="11"/>
  <c r="G77" i="11"/>
  <c r="F77" i="11"/>
  <c r="E77" i="11"/>
  <c r="D77" i="11"/>
  <c r="H77" i="11" s="1"/>
  <c r="C77" i="11"/>
  <c r="F74" i="11"/>
  <c r="E74" i="11"/>
  <c r="H74" i="11" s="1"/>
  <c r="D74" i="11"/>
  <c r="C74" i="11"/>
  <c r="F72" i="11"/>
  <c r="E72" i="11"/>
  <c r="G72" i="11" s="1"/>
  <c r="D72" i="11"/>
  <c r="C72" i="11"/>
  <c r="F69" i="11"/>
  <c r="E69" i="11"/>
  <c r="H69" i="11" s="1"/>
  <c r="D69" i="11"/>
  <c r="D68" i="11" s="1"/>
  <c r="D67" i="11" s="1"/>
  <c r="C69" i="11"/>
  <c r="C68" i="11"/>
  <c r="C67" i="11" s="1"/>
  <c r="H66" i="11"/>
  <c r="G66" i="11"/>
  <c r="E65" i="11"/>
  <c r="D65" i="11"/>
  <c r="C65" i="11"/>
  <c r="F64" i="11"/>
  <c r="F63" i="11" s="1"/>
  <c r="E64" i="11"/>
  <c r="D64" i="11"/>
  <c r="G64" i="11" s="1"/>
  <c r="C64" i="11"/>
  <c r="C63" i="11" s="1"/>
  <c r="E63" i="11"/>
  <c r="H62" i="11"/>
  <c r="G62" i="11"/>
  <c r="F61" i="11"/>
  <c r="F59" i="11" s="1"/>
  <c r="E61" i="11"/>
  <c r="E60" i="11" s="1"/>
  <c r="D61" i="11"/>
  <c r="D60" i="11" s="1"/>
  <c r="C61" i="11"/>
  <c r="C60" i="11" s="1"/>
  <c r="D59" i="11"/>
  <c r="C59" i="11"/>
  <c r="H58" i="11"/>
  <c r="G58" i="11"/>
  <c r="H57" i="11"/>
  <c r="G57" i="11"/>
  <c r="E56" i="11"/>
  <c r="D56" i="11"/>
  <c r="C56" i="11"/>
  <c r="H55" i="11"/>
  <c r="G55" i="11"/>
  <c r="F54" i="11"/>
  <c r="F53" i="11" s="1"/>
  <c r="E54" i="11"/>
  <c r="G54" i="11" s="1"/>
  <c r="D54" i="11"/>
  <c r="C54" i="11"/>
  <c r="D53" i="11"/>
  <c r="C53" i="11"/>
  <c r="G52" i="11"/>
  <c r="E51" i="11"/>
  <c r="D51" i="11"/>
  <c r="C51" i="11"/>
  <c r="H50" i="11"/>
  <c r="G50" i="11"/>
  <c r="E49" i="11"/>
  <c r="D49" i="11"/>
  <c r="D48" i="11" s="1"/>
  <c r="C49" i="11"/>
  <c r="F48" i="11"/>
  <c r="C48" i="11"/>
  <c r="H47" i="11"/>
  <c r="G47" i="11"/>
  <c r="E46" i="11"/>
  <c r="E45" i="11" s="1"/>
  <c r="D46" i="11"/>
  <c r="D45" i="11" s="1"/>
  <c r="C46" i="11"/>
  <c r="C45" i="11" s="1"/>
  <c r="H44" i="11"/>
  <c r="G44" i="11"/>
  <c r="G43" i="11"/>
  <c r="F43" i="11"/>
  <c r="E43" i="11"/>
  <c r="D43" i="11"/>
  <c r="H43" i="11" s="1"/>
  <c r="C43" i="11"/>
  <c r="H42" i="11"/>
  <c r="G42" i="11"/>
  <c r="F41" i="11"/>
  <c r="E41" i="11"/>
  <c r="G41" i="11" s="1"/>
  <c r="D41" i="11"/>
  <c r="H41" i="11" s="1"/>
  <c r="C41" i="11"/>
  <c r="H40" i="11"/>
  <c r="G40" i="11"/>
  <c r="F39" i="11"/>
  <c r="E39" i="11"/>
  <c r="H39" i="11" s="1"/>
  <c r="D39" i="11"/>
  <c r="C39" i="11"/>
  <c r="C38" i="11" s="1"/>
  <c r="C36" i="11" s="1"/>
  <c r="D38" i="11"/>
  <c r="D36" i="11" s="1"/>
  <c r="H35" i="11"/>
  <c r="E34" i="11"/>
  <c r="G34" i="11" s="1"/>
  <c r="D34" i="11"/>
  <c r="C34" i="11"/>
  <c r="H33" i="11"/>
  <c r="G33" i="11"/>
  <c r="F32" i="11"/>
  <c r="F31" i="11" s="1"/>
  <c r="E32" i="11"/>
  <c r="H32" i="11" s="1"/>
  <c r="D32" i="11"/>
  <c r="D31" i="11" s="1"/>
  <c r="C32" i="11"/>
  <c r="C31" i="11"/>
  <c r="H30" i="11"/>
  <c r="G30" i="11"/>
  <c r="H29" i="11"/>
  <c r="G29" i="11"/>
  <c r="H27" i="11"/>
  <c r="G27" i="11"/>
  <c r="G26" i="11"/>
  <c r="E26" i="11"/>
  <c r="H26" i="11" s="1"/>
  <c r="H25" i="11"/>
  <c r="G25" i="11"/>
  <c r="H24" i="11"/>
  <c r="G24" i="11"/>
  <c r="H23" i="11"/>
  <c r="G23" i="11"/>
  <c r="E22" i="11"/>
  <c r="H22" i="11" s="1"/>
  <c r="D22" i="11"/>
  <c r="D21" i="11" s="1"/>
  <c r="C22" i="11"/>
  <c r="C21" i="11"/>
  <c r="H20" i="11"/>
  <c r="G20" i="11"/>
  <c r="H19" i="11"/>
  <c r="G19" i="11"/>
  <c r="H18" i="11"/>
  <c r="G18" i="11"/>
  <c r="H17" i="11"/>
  <c r="G17" i="11"/>
  <c r="F16" i="11"/>
  <c r="E16" i="11"/>
  <c r="H16" i="11" s="1"/>
  <c r="D16" i="11"/>
  <c r="D15" i="11" s="1"/>
  <c r="C16" i="11"/>
  <c r="F15" i="11"/>
  <c r="C15" i="11"/>
  <c r="H14" i="11"/>
  <c r="G14" i="11"/>
  <c r="H13" i="11"/>
  <c r="G13" i="11"/>
  <c r="H12" i="11"/>
  <c r="G12" i="11"/>
  <c r="H11" i="11"/>
  <c r="G11" i="11"/>
  <c r="F10" i="11"/>
  <c r="F9" i="11" s="1"/>
  <c r="E10" i="11"/>
  <c r="H10" i="11" s="1"/>
  <c r="D10" i="11"/>
  <c r="D9" i="11" s="1"/>
  <c r="C10" i="11"/>
  <c r="C9" i="11"/>
  <c r="F108" i="11" l="1"/>
  <c r="F107" i="11" s="1"/>
  <c r="H79" i="11"/>
  <c r="E68" i="11"/>
  <c r="F68" i="11"/>
  <c r="F67" i="11" s="1"/>
  <c r="F8" i="11" s="1"/>
  <c r="F36" i="11"/>
  <c r="F38" i="11"/>
  <c r="G61" i="11"/>
  <c r="H117" i="11"/>
  <c r="D108" i="11"/>
  <c r="G145" i="11"/>
  <c r="D107" i="11"/>
  <c r="H112" i="11"/>
  <c r="H89" i="11"/>
  <c r="H72" i="11"/>
  <c r="E48" i="11"/>
  <c r="E38" i="11"/>
  <c r="H38" i="11" s="1"/>
  <c r="G39" i="11"/>
  <c r="H48" i="11"/>
  <c r="G48" i="11"/>
  <c r="C8" i="11"/>
  <c r="C158" i="11" s="1"/>
  <c r="E9" i="11"/>
  <c r="G10" i="11"/>
  <c r="E15" i="11"/>
  <c r="G16" i="11"/>
  <c r="E21" i="11"/>
  <c r="G22" i="11"/>
  <c r="E31" i="11"/>
  <c r="G32" i="11"/>
  <c r="H34" i="11"/>
  <c r="E36" i="11"/>
  <c r="G38" i="11"/>
  <c r="H54" i="11"/>
  <c r="E59" i="11"/>
  <c r="H61" i="11"/>
  <c r="D63" i="11"/>
  <c r="D8" i="11" s="1"/>
  <c r="D158" i="11" s="1"/>
  <c r="E67" i="11"/>
  <c r="G69" i="11"/>
  <c r="G74" i="11"/>
  <c r="G79" i="11"/>
  <c r="G83" i="11"/>
  <c r="G87" i="11"/>
  <c r="G93" i="11"/>
  <c r="G97" i="11"/>
  <c r="G102" i="11"/>
  <c r="G109" i="11"/>
  <c r="E122" i="11"/>
  <c r="E108" i="11" s="1"/>
  <c r="G123" i="11"/>
  <c r="H143" i="11"/>
  <c r="H145" i="11"/>
  <c r="H64" i="11"/>
  <c r="E53" i="11"/>
  <c r="F99" i="10"/>
  <c r="F96" i="10"/>
  <c r="F94" i="10"/>
  <c r="F92" i="10"/>
  <c r="F90" i="10"/>
  <c r="F88" i="10"/>
  <c r="F86" i="10"/>
  <c r="F84" i="10"/>
  <c r="F82" i="10"/>
  <c r="F80" i="10"/>
  <c r="F78" i="10"/>
  <c r="F76" i="10"/>
  <c r="F74" i="10"/>
  <c r="F72" i="10"/>
  <c r="F69" i="10"/>
  <c r="F158" i="11" l="1"/>
  <c r="H68" i="11"/>
  <c r="G68" i="11"/>
  <c r="H108" i="11"/>
  <c r="G108" i="11"/>
  <c r="E107" i="11"/>
  <c r="G53" i="11"/>
  <c r="H53" i="11"/>
  <c r="H67" i="11"/>
  <c r="G67" i="11"/>
  <c r="H59" i="11"/>
  <c r="G59" i="11"/>
  <c r="H21" i="11"/>
  <c r="G21" i="11"/>
  <c r="H9" i="11"/>
  <c r="E8" i="11"/>
  <c r="G9" i="11"/>
  <c r="G63" i="11"/>
  <c r="H36" i="11"/>
  <c r="G36" i="11"/>
  <c r="H122" i="11"/>
  <c r="G122" i="11"/>
  <c r="H63" i="11"/>
  <c r="H31" i="11"/>
  <c r="G31" i="11"/>
  <c r="H15" i="11"/>
  <c r="G15" i="11"/>
  <c r="F68" i="10"/>
  <c r="F67" i="10" s="1"/>
  <c r="E101" i="10"/>
  <c r="D102" i="10"/>
  <c r="E102" i="10"/>
  <c r="G14" i="10"/>
  <c r="H14" i="10"/>
  <c r="D10" i="10"/>
  <c r="E10" i="10"/>
  <c r="H107" i="11" l="1"/>
  <c r="G107" i="11"/>
  <c r="H8" i="11"/>
  <c r="E158" i="11"/>
  <c r="G8" i="11"/>
  <c r="F155" i="10"/>
  <c r="E155" i="10"/>
  <c r="D155" i="10"/>
  <c r="C155" i="10"/>
  <c r="H155" i="10" s="1"/>
  <c r="H154" i="10"/>
  <c r="H153" i="10"/>
  <c r="F152" i="10"/>
  <c r="E152" i="10"/>
  <c r="H152" i="10" s="1"/>
  <c r="D152" i="10"/>
  <c r="C152" i="10"/>
  <c r="F150" i="10"/>
  <c r="E150" i="10"/>
  <c r="D150" i="10"/>
  <c r="C150" i="10"/>
  <c r="H149" i="10"/>
  <c r="F148" i="10"/>
  <c r="F144" i="10" s="1"/>
  <c r="E148" i="10"/>
  <c r="D148" i="10"/>
  <c r="C148" i="10"/>
  <c r="C144" i="10" s="1"/>
  <c r="H147" i="10"/>
  <c r="G147" i="10"/>
  <c r="H146" i="10"/>
  <c r="G146" i="10"/>
  <c r="H145" i="10"/>
  <c r="G145" i="10"/>
  <c r="E144" i="10"/>
  <c r="D144" i="10"/>
  <c r="H144" i="10" s="1"/>
  <c r="H143" i="10"/>
  <c r="G143" i="10"/>
  <c r="F142" i="10"/>
  <c r="E142" i="10"/>
  <c r="D142" i="10"/>
  <c r="H142" i="10" s="1"/>
  <c r="C142" i="10"/>
  <c r="H141" i="10"/>
  <c r="G141" i="10"/>
  <c r="H140" i="10"/>
  <c r="G140" i="10"/>
  <c r="H139" i="10"/>
  <c r="G139" i="10"/>
  <c r="H138" i="10"/>
  <c r="G138" i="10"/>
  <c r="H137" i="10"/>
  <c r="G137" i="10"/>
  <c r="H136" i="10"/>
  <c r="G136" i="10"/>
  <c r="H135" i="10"/>
  <c r="G135" i="10"/>
  <c r="H134" i="10"/>
  <c r="G134" i="10"/>
  <c r="H133" i="10"/>
  <c r="G133" i="10"/>
  <c r="H132" i="10"/>
  <c r="G132" i="10"/>
  <c r="H131" i="10"/>
  <c r="G131" i="10"/>
  <c r="H130" i="10"/>
  <c r="G130" i="10"/>
  <c r="H129" i="10"/>
  <c r="G129" i="10"/>
  <c r="H128" i="10"/>
  <c r="H127" i="10"/>
  <c r="G127" i="10"/>
  <c r="H126" i="10"/>
  <c r="G126" i="10"/>
  <c r="H125" i="10"/>
  <c r="G125" i="10"/>
  <c r="H124" i="10"/>
  <c r="G124" i="10"/>
  <c r="H123" i="10"/>
  <c r="G123" i="10"/>
  <c r="F122" i="10"/>
  <c r="E122" i="10"/>
  <c r="G122" i="10" s="1"/>
  <c r="D122" i="10"/>
  <c r="D121" i="10" s="1"/>
  <c r="C122" i="10"/>
  <c r="H120" i="10"/>
  <c r="H119" i="10"/>
  <c r="H118" i="10"/>
  <c r="G118" i="10"/>
  <c r="H117" i="10"/>
  <c r="G117" i="10"/>
  <c r="F116" i="10"/>
  <c r="E116" i="10"/>
  <c r="D116" i="10"/>
  <c r="D111" i="10" s="1"/>
  <c r="C116" i="10"/>
  <c r="H115" i="10"/>
  <c r="G115" i="10"/>
  <c r="H114" i="10"/>
  <c r="G114" i="10"/>
  <c r="H113" i="10"/>
  <c r="H112" i="10"/>
  <c r="F111" i="10"/>
  <c r="C111" i="10"/>
  <c r="H110" i="10"/>
  <c r="G110" i="10"/>
  <c r="H109" i="10"/>
  <c r="G109" i="10"/>
  <c r="F108" i="10"/>
  <c r="E108" i="10"/>
  <c r="D108" i="10"/>
  <c r="H108" i="10" s="1"/>
  <c r="C108" i="10"/>
  <c r="H105" i="10"/>
  <c r="F104" i="10"/>
  <c r="E104" i="10"/>
  <c r="D104" i="10"/>
  <c r="D101" i="10" s="1"/>
  <c r="C104" i="10"/>
  <c r="C102" i="10" s="1"/>
  <c r="C101" i="10" s="1"/>
  <c r="F102" i="10"/>
  <c r="F101" i="10"/>
  <c r="E99" i="10"/>
  <c r="D99" i="10"/>
  <c r="C99" i="10"/>
  <c r="H98" i="10"/>
  <c r="G98" i="10"/>
  <c r="H97" i="10"/>
  <c r="G97" i="10"/>
  <c r="E96" i="10"/>
  <c r="D96" i="10"/>
  <c r="H96" i="10" s="1"/>
  <c r="C96" i="10"/>
  <c r="E94" i="10"/>
  <c r="D94" i="10"/>
  <c r="C94" i="10"/>
  <c r="E92" i="10"/>
  <c r="D92" i="10"/>
  <c r="H92" i="10" s="1"/>
  <c r="C92" i="10"/>
  <c r="E90" i="10"/>
  <c r="D90" i="10"/>
  <c r="C90" i="10"/>
  <c r="E88" i="10"/>
  <c r="D88" i="10"/>
  <c r="C88" i="10"/>
  <c r="E86" i="10"/>
  <c r="G86" i="10" s="1"/>
  <c r="D86" i="10"/>
  <c r="C86" i="10"/>
  <c r="E84" i="10"/>
  <c r="D84" i="10"/>
  <c r="C84" i="10"/>
  <c r="E82" i="10"/>
  <c r="G82" i="10" s="1"/>
  <c r="D82" i="10"/>
  <c r="C82" i="10"/>
  <c r="E80" i="10"/>
  <c r="D80" i="10"/>
  <c r="C80" i="10"/>
  <c r="G78" i="10"/>
  <c r="E78" i="10"/>
  <c r="D78" i="10"/>
  <c r="H78" i="10" s="1"/>
  <c r="C78" i="10"/>
  <c r="E76" i="10"/>
  <c r="D76" i="10"/>
  <c r="C76" i="10"/>
  <c r="E74" i="10"/>
  <c r="G74" i="10" s="1"/>
  <c r="D74" i="10"/>
  <c r="C74" i="10"/>
  <c r="E72" i="10"/>
  <c r="D72" i="10"/>
  <c r="C72" i="10"/>
  <c r="E69" i="10"/>
  <c r="G69" i="10" s="1"/>
  <c r="D69" i="10"/>
  <c r="C69" i="10"/>
  <c r="H66" i="10"/>
  <c r="G66" i="10"/>
  <c r="E65" i="10"/>
  <c r="D65" i="10"/>
  <c r="C65" i="10"/>
  <c r="F64" i="10"/>
  <c r="F63" i="10" s="1"/>
  <c r="E64" i="10"/>
  <c r="D64" i="10"/>
  <c r="D63" i="10" s="1"/>
  <c r="C64" i="10"/>
  <c r="C63" i="10" s="1"/>
  <c r="H62" i="10"/>
  <c r="G62" i="10"/>
  <c r="F61" i="10"/>
  <c r="E61" i="10"/>
  <c r="D61" i="10"/>
  <c r="D59" i="10" s="1"/>
  <c r="C61" i="10"/>
  <c r="C60" i="10" s="1"/>
  <c r="F59" i="10"/>
  <c r="C59" i="10"/>
  <c r="H58" i="10"/>
  <c r="G58" i="10"/>
  <c r="H57" i="10"/>
  <c r="G57" i="10"/>
  <c r="E56" i="10"/>
  <c r="D56" i="10"/>
  <c r="C56" i="10"/>
  <c r="H55" i="10"/>
  <c r="G55" i="10"/>
  <c r="F54" i="10"/>
  <c r="F53" i="10" s="1"/>
  <c r="E54" i="10"/>
  <c r="D54" i="10"/>
  <c r="D53" i="10" s="1"/>
  <c r="C54" i="10"/>
  <c r="C53" i="10" s="1"/>
  <c r="G52" i="10"/>
  <c r="E51" i="10"/>
  <c r="D51" i="10"/>
  <c r="C51" i="10"/>
  <c r="H50" i="10"/>
  <c r="G50" i="10"/>
  <c r="E49" i="10"/>
  <c r="E48" i="10" s="1"/>
  <c r="D49" i="10"/>
  <c r="C49" i="10"/>
  <c r="C48" i="10" s="1"/>
  <c r="F48" i="10"/>
  <c r="H47" i="10"/>
  <c r="G47" i="10"/>
  <c r="E46" i="10"/>
  <c r="E45" i="10" s="1"/>
  <c r="D46" i="10"/>
  <c r="D45" i="10" s="1"/>
  <c r="C46" i="10"/>
  <c r="C45" i="10" s="1"/>
  <c r="H44" i="10"/>
  <c r="G44" i="10"/>
  <c r="F43" i="10"/>
  <c r="E43" i="10"/>
  <c r="D43" i="10"/>
  <c r="C43" i="10"/>
  <c r="H42" i="10"/>
  <c r="G42" i="10"/>
  <c r="F41" i="10"/>
  <c r="E41" i="10"/>
  <c r="D41" i="10"/>
  <c r="C41" i="10"/>
  <c r="H40" i="10"/>
  <c r="G40" i="10"/>
  <c r="F39" i="10"/>
  <c r="E39" i="10"/>
  <c r="D39" i="10"/>
  <c r="D38" i="10" s="1"/>
  <c r="C39" i="10"/>
  <c r="C38" i="10"/>
  <c r="C36" i="10" s="1"/>
  <c r="H35" i="10"/>
  <c r="E34" i="10"/>
  <c r="D34" i="10"/>
  <c r="C34" i="10"/>
  <c r="H33" i="10"/>
  <c r="G33" i="10"/>
  <c r="G32" i="10"/>
  <c r="F32" i="10"/>
  <c r="E32" i="10"/>
  <c r="D32" i="10"/>
  <c r="C32" i="10"/>
  <c r="C31" i="10" s="1"/>
  <c r="F31" i="10"/>
  <c r="H30" i="10"/>
  <c r="G30" i="10"/>
  <c r="H29" i="10"/>
  <c r="G29" i="10"/>
  <c r="H27" i="10"/>
  <c r="G27" i="10"/>
  <c r="F26" i="10"/>
  <c r="E26" i="10"/>
  <c r="H26" i="10" s="1"/>
  <c r="H25" i="10"/>
  <c r="G25" i="10"/>
  <c r="H24" i="10"/>
  <c r="G24" i="10"/>
  <c r="H23" i="10"/>
  <c r="G23" i="10"/>
  <c r="F22" i="10"/>
  <c r="E22" i="10"/>
  <c r="G22" i="10" s="1"/>
  <c r="D22" i="10"/>
  <c r="D21" i="10" s="1"/>
  <c r="C22" i="10"/>
  <c r="C21" i="10" s="1"/>
  <c r="H20" i="10"/>
  <c r="G20" i="10"/>
  <c r="H19" i="10"/>
  <c r="G19" i="10"/>
  <c r="H18" i="10"/>
  <c r="G18" i="10"/>
  <c r="H17" i="10"/>
  <c r="G17" i="10"/>
  <c r="F16" i="10"/>
  <c r="E16" i="10"/>
  <c r="E15" i="10" s="1"/>
  <c r="D16" i="10"/>
  <c r="D15" i="10" s="1"/>
  <c r="C16" i="10"/>
  <c r="C15" i="10" s="1"/>
  <c r="F15" i="10"/>
  <c r="H13" i="10"/>
  <c r="G13" i="10"/>
  <c r="H12" i="10"/>
  <c r="G12" i="10"/>
  <c r="H11" i="10"/>
  <c r="G11" i="10"/>
  <c r="F10" i="10"/>
  <c r="F9" i="10" s="1"/>
  <c r="D9" i="10"/>
  <c r="C10" i="10"/>
  <c r="C9" i="10" s="1"/>
  <c r="H158" i="11" l="1"/>
  <c r="G158" i="11"/>
  <c r="F121" i="10"/>
  <c r="F107" i="10" s="1"/>
  <c r="F106" i="10" s="1"/>
  <c r="F36" i="10"/>
  <c r="F21" i="10"/>
  <c r="H64" i="10"/>
  <c r="G108" i="10"/>
  <c r="G96" i="10"/>
  <c r="G92" i="10"/>
  <c r="H84" i="10"/>
  <c r="E68" i="10"/>
  <c r="E67" i="10" s="1"/>
  <c r="H82" i="10"/>
  <c r="H74" i="10"/>
  <c r="G61" i="10"/>
  <c r="E21" i="10"/>
  <c r="H21" i="10" s="1"/>
  <c r="G16" i="10"/>
  <c r="D36" i="10"/>
  <c r="H63" i="10"/>
  <c r="G34" i="10"/>
  <c r="H39" i="10"/>
  <c r="H43" i="10"/>
  <c r="H88" i="10"/>
  <c r="H116" i="10"/>
  <c r="E121" i="10"/>
  <c r="G121" i="10" s="1"/>
  <c r="H48" i="10"/>
  <c r="D31" i="10"/>
  <c r="H31" i="10" s="1"/>
  <c r="E63" i="10"/>
  <c r="G63" i="10" s="1"/>
  <c r="H72" i="10"/>
  <c r="G144" i="10"/>
  <c r="H10" i="10"/>
  <c r="E31" i="10"/>
  <c r="H34" i="10"/>
  <c r="F38" i="10"/>
  <c r="G64" i="10"/>
  <c r="C68" i="10"/>
  <c r="C67" i="10" s="1"/>
  <c r="H76" i="10"/>
  <c r="H94" i="10"/>
  <c r="H150" i="10"/>
  <c r="H41" i="10"/>
  <c r="D48" i="10"/>
  <c r="G54" i="10"/>
  <c r="E59" i="10"/>
  <c r="H59" i="10" s="1"/>
  <c r="D68" i="10"/>
  <c r="D67" i="10" s="1"/>
  <c r="H80" i="10"/>
  <c r="H86" i="10"/>
  <c r="H99" i="10"/>
  <c r="E111" i="10"/>
  <c r="G111" i="10" s="1"/>
  <c r="C121" i="10"/>
  <c r="C107" i="10" s="1"/>
  <c r="C106" i="10" s="1"/>
  <c r="G142" i="10"/>
  <c r="H148" i="10"/>
  <c r="C8" i="10"/>
  <c r="D107" i="10"/>
  <c r="D106" i="10" s="1"/>
  <c r="H15" i="10"/>
  <c r="H102" i="10"/>
  <c r="H54" i="10"/>
  <c r="D60" i="10"/>
  <c r="H122" i="10"/>
  <c r="H16" i="10"/>
  <c r="H32" i="10"/>
  <c r="G10" i="10"/>
  <c r="G15" i="10"/>
  <c r="G21" i="10"/>
  <c r="G26" i="10"/>
  <c r="E38" i="10"/>
  <c r="G39" i="10"/>
  <c r="G41" i="10"/>
  <c r="G43" i="10"/>
  <c r="G48" i="10"/>
  <c r="E60" i="10"/>
  <c r="G72" i="10"/>
  <c r="G76" i="10"/>
  <c r="G80" i="10"/>
  <c r="G84" i="10"/>
  <c r="G88" i="10"/>
  <c r="G94" i="10"/>
  <c r="G99" i="10"/>
  <c r="G116" i="10"/>
  <c r="H61" i="10"/>
  <c r="H22" i="10"/>
  <c r="H69" i="10"/>
  <c r="E9" i="10"/>
  <c r="E53" i="10"/>
  <c r="F38" i="9"/>
  <c r="F25" i="9"/>
  <c r="F21" i="9"/>
  <c r="F8" i="10" l="1"/>
  <c r="F157" i="10" s="1"/>
  <c r="H121" i="10"/>
  <c r="G59" i="10"/>
  <c r="G67" i="10"/>
  <c r="H67" i="10"/>
  <c r="C157" i="10"/>
  <c r="G68" i="10"/>
  <c r="G31" i="10"/>
  <c r="D8" i="10"/>
  <c r="D157" i="10" s="1"/>
  <c r="H111" i="10"/>
  <c r="E107" i="10"/>
  <c r="H68" i="10"/>
  <c r="H53" i="10"/>
  <c r="G53" i="10"/>
  <c r="G38" i="10"/>
  <c r="H38" i="10"/>
  <c r="E36" i="10"/>
  <c r="E8" i="10" s="1"/>
  <c r="H9" i="10"/>
  <c r="G9" i="10"/>
  <c r="H101" i="10"/>
  <c r="G101" i="10"/>
  <c r="F153" i="9"/>
  <c r="E153" i="9"/>
  <c r="D153" i="9"/>
  <c r="C153" i="9"/>
  <c r="H152" i="9"/>
  <c r="H151" i="9"/>
  <c r="F150" i="9"/>
  <c r="E150" i="9"/>
  <c r="D150" i="9"/>
  <c r="C150" i="9"/>
  <c r="H150" i="9" s="1"/>
  <c r="F148" i="9"/>
  <c r="E148" i="9"/>
  <c r="D148" i="9"/>
  <c r="C148" i="9"/>
  <c r="H148" i="9" s="1"/>
  <c r="H147" i="9"/>
  <c r="F146" i="9"/>
  <c r="E146" i="9"/>
  <c r="D146" i="9"/>
  <c r="D142" i="9" s="1"/>
  <c r="C146" i="9"/>
  <c r="C142" i="9" s="1"/>
  <c r="H145" i="9"/>
  <c r="G145" i="9"/>
  <c r="H144" i="9"/>
  <c r="G144" i="9"/>
  <c r="H143" i="9"/>
  <c r="G143" i="9"/>
  <c r="F142" i="9"/>
  <c r="E142" i="9"/>
  <c r="H141" i="9"/>
  <c r="G141" i="9"/>
  <c r="F140" i="9"/>
  <c r="E140" i="9"/>
  <c r="D140" i="9"/>
  <c r="C140" i="9"/>
  <c r="C119" i="9" s="1"/>
  <c r="H139" i="9"/>
  <c r="G139" i="9"/>
  <c r="H138" i="9"/>
  <c r="G138" i="9"/>
  <c r="H137" i="9"/>
  <c r="G137" i="9"/>
  <c r="H136" i="9"/>
  <c r="G136" i="9"/>
  <c r="H135" i="9"/>
  <c r="G135" i="9"/>
  <c r="H134" i="9"/>
  <c r="G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H127" i="9"/>
  <c r="G127" i="9"/>
  <c r="H126" i="9"/>
  <c r="H125" i="9"/>
  <c r="G125" i="9"/>
  <c r="H124" i="9"/>
  <c r="G124" i="9"/>
  <c r="H123" i="9"/>
  <c r="G123" i="9"/>
  <c r="H122" i="9"/>
  <c r="G122" i="9"/>
  <c r="H121" i="9"/>
  <c r="G121" i="9"/>
  <c r="F120" i="9"/>
  <c r="E120" i="9"/>
  <c r="D120" i="9"/>
  <c r="D119" i="9" s="1"/>
  <c r="C120" i="9"/>
  <c r="F119" i="9"/>
  <c r="H118" i="9"/>
  <c r="H117" i="9"/>
  <c r="H116" i="9"/>
  <c r="G116" i="9"/>
  <c r="H115" i="9"/>
  <c r="G115" i="9"/>
  <c r="F114" i="9"/>
  <c r="F109" i="9" s="1"/>
  <c r="F105" i="9" s="1"/>
  <c r="F104" i="9" s="1"/>
  <c r="E114" i="9"/>
  <c r="G114" i="9" s="1"/>
  <c r="D114" i="9"/>
  <c r="C114" i="9"/>
  <c r="C109" i="9" s="1"/>
  <c r="C105" i="9" s="1"/>
  <c r="C104" i="9" s="1"/>
  <c r="H113" i="9"/>
  <c r="G113" i="9"/>
  <c r="H112" i="9"/>
  <c r="G112" i="9"/>
  <c r="H111" i="9"/>
  <c r="H110" i="9"/>
  <c r="D109" i="9"/>
  <c r="H108" i="9"/>
  <c r="G108" i="9"/>
  <c r="H107" i="9"/>
  <c r="G107" i="9"/>
  <c r="F106" i="9"/>
  <c r="E106" i="9"/>
  <c r="D106" i="9"/>
  <c r="D105" i="9" s="1"/>
  <c r="C106" i="9"/>
  <c r="H103" i="9"/>
  <c r="F102" i="9"/>
  <c r="E102" i="9"/>
  <c r="E101" i="9" s="1"/>
  <c r="D102" i="9"/>
  <c r="D101" i="9" s="1"/>
  <c r="D100" i="9" s="1"/>
  <c r="C102" i="9"/>
  <c r="C101" i="9" s="1"/>
  <c r="C100" i="9" s="1"/>
  <c r="F101" i="9"/>
  <c r="F100" i="9"/>
  <c r="F98" i="9"/>
  <c r="E98" i="9"/>
  <c r="G98" i="9" s="1"/>
  <c r="D98" i="9"/>
  <c r="H98" i="9" s="1"/>
  <c r="C98" i="9"/>
  <c r="H97" i="9"/>
  <c r="G97" i="9"/>
  <c r="H96" i="9"/>
  <c r="G96" i="9"/>
  <c r="F95" i="9"/>
  <c r="E95" i="9"/>
  <c r="D95" i="9"/>
  <c r="H95" i="9" s="1"/>
  <c r="C95" i="9"/>
  <c r="F93" i="9"/>
  <c r="E93" i="9"/>
  <c r="G93" i="9" s="1"/>
  <c r="D93" i="9"/>
  <c r="C93" i="9"/>
  <c r="F91" i="9"/>
  <c r="E91" i="9"/>
  <c r="G91" i="9" s="1"/>
  <c r="D91" i="9"/>
  <c r="C91" i="9"/>
  <c r="F89" i="9"/>
  <c r="E89" i="9"/>
  <c r="D89" i="9"/>
  <c r="C89" i="9"/>
  <c r="G87" i="9"/>
  <c r="F87" i="9"/>
  <c r="E87" i="9"/>
  <c r="D87" i="9"/>
  <c r="H87" i="9" s="1"/>
  <c r="C87" i="9"/>
  <c r="F85" i="9"/>
  <c r="E85" i="9"/>
  <c r="D85" i="9"/>
  <c r="H85" i="9" s="1"/>
  <c r="C85" i="9"/>
  <c r="G83" i="9"/>
  <c r="F83" i="9"/>
  <c r="E83" i="9"/>
  <c r="D83" i="9"/>
  <c r="H83" i="9" s="1"/>
  <c r="C83" i="9"/>
  <c r="F81" i="9"/>
  <c r="E81" i="9"/>
  <c r="D81" i="9"/>
  <c r="H81" i="9" s="1"/>
  <c r="C81" i="9"/>
  <c r="F79" i="9"/>
  <c r="E79" i="9"/>
  <c r="G79" i="9" s="1"/>
  <c r="D79" i="9"/>
  <c r="H79" i="9" s="1"/>
  <c r="C79" i="9"/>
  <c r="F77" i="9"/>
  <c r="E77" i="9"/>
  <c r="D77" i="9"/>
  <c r="H77" i="9" s="1"/>
  <c r="C77" i="9"/>
  <c r="F75" i="9"/>
  <c r="E75" i="9"/>
  <c r="G75" i="9" s="1"/>
  <c r="D75" i="9"/>
  <c r="C75" i="9"/>
  <c r="F73" i="9"/>
  <c r="E73" i="9"/>
  <c r="G73" i="9" s="1"/>
  <c r="D73" i="9"/>
  <c r="C73" i="9"/>
  <c r="G71" i="9"/>
  <c r="F71" i="9"/>
  <c r="E71" i="9"/>
  <c r="D71" i="9"/>
  <c r="H71" i="9" s="1"/>
  <c r="C71" i="9"/>
  <c r="F68" i="9"/>
  <c r="E68" i="9"/>
  <c r="D68" i="9"/>
  <c r="C68" i="9"/>
  <c r="C67" i="9" s="1"/>
  <c r="C66" i="9" s="1"/>
  <c r="F67" i="9"/>
  <c r="F66" i="9" s="1"/>
  <c r="H65" i="9"/>
  <c r="G65" i="9"/>
  <c r="E64" i="9"/>
  <c r="D64" i="9"/>
  <c r="C64" i="9"/>
  <c r="G63" i="9"/>
  <c r="F63" i="9"/>
  <c r="E63" i="9"/>
  <c r="D63" i="9"/>
  <c r="H63" i="9" s="1"/>
  <c r="C63" i="9"/>
  <c r="C62" i="9" s="1"/>
  <c r="F62" i="9"/>
  <c r="E62" i="9"/>
  <c r="H61" i="9"/>
  <c r="G61" i="9"/>
  <c r="F60" i="9"/>
  <c r="F58" i="9" s="1"/>
  <c r="E60" i="9"/>
  <c r="D60" i="9"/>
  <c r="C60" i="9"/>
  <c r="C59" i="9" s="1"/>
  <c r="D59" i="9"/>
  <c r="D58" i="9"/>
  <c r="C58" i="9"/>
  <c r="H57" i="9"/>
  <c r="G57" i="9"/>
  <c r="H56" i="9"/>
  <c r="G56" i="9"/>
  <c r="E55" i="9"/>
  <c r="D55" i="9"/>
  <c r="C55" i="9"/>
  <c r="H54" i="9"/>
  <c r="G54" i="9"/>
  <c r="F53" i="9"/>
  <c r="F52" i="9" s="1"/>
  <c r="E53" i="9"/>
  <c r="D53" i="9"/>
  <c r="D52" i="9" s="1"/>
  <c r="C53" i="9"/>
  <c r="C52" i="9" s="1"/>
  <c r="G51" i="9"/>
  <c r="E50" i="9"/>
  <c r="D50" i="9"/>
  <c r="C50" i="9"/>
  <c r="H49" i="9"/>
  <c r="G49" i="9"/>
  <c r="E48" i="9"/>
  <c r="D48" i="9"/>
  <c r="D47" i="9" s="1"/>
  <c r="C48" i="9"/>
  <c r="F47" i="9"/>
  <c r="H46" i="9"/>
  <c r="G46" i="9"/>
  <c r="E45" i="9"/>
  <c r="E44" i="9" s="1"/>
  <c r="D45" i="9"/>
  <c r="D44" i="9" s="1"/>
  <c r="C45" i="9"/>
  <c r="C44" i="9" s="1"/>
  <c r="H43" i="9"/>
  <c r="G43" i="9"/>
  <c r="G42" i="9"/>
  <c r="F42" i="9"/>
  <c r="E42" i="9"/>
  <c r="D42" i="9"/>
  <c r="H42" i="9" s="1"/>
  <c r="C42" i="9"/>
  <c r="H41" i="9"/>
  <c r="G41" i="9"/>
  <c r="G40" i="9"/>
  <c r="F40" i="9"/>
  <c r="F35" i="9" s="1"/>
  <c r="E40" i="9"/>
  <c r="D40" i="9"/>
  <c r="H40" i="9" s="1"/>
  <c r="C40" i="9"/>
  <c r="H39" i="9"/>
  <c r="G39" i="9"/>
  <c r="E38" i="9"/>
  <c r="G38" i="9" s="1"/>
  <c r="D38" i="9"/>
  <c r="C38" i="9"/>
  <c r="D37" i="9"/>
  <c r="D35" i="9" s="1"/>
  <c r="H34" i="9"/>
  <c r="E33" i="9"/>
  <c r="D33" i="9"/>
  <c r="C33" i="9"/>
  <c r="H32" i="9"/>
  <c r="G32" i="9"/>
  <c r="F31" i="9"/>
  <c r="E31" i="9"/>
  <c r="D31" i="9"/>
  <c r="C31" i="9"/>
  <c r="C30" i="9" s="1"/>
  <c r="F30" i="9"/>
  <c r="H29" i="9"/>
  <c r="G29" i="9"/>
  <c r="H28" i="9"/>
  <c r="G28" i="9"/>
  <c r="H26" i="9"/>
  <c r="G26" i="9"/>
  <c r="G25" i="9"/>
  <c r="F20" i="9"/>
  <c r="E25" i="9"/>
  <c r="H25" i="9" s="1"/>
  <c r="H24" i="9"/>
  <c r="G24" i="9"/>
  <c r="H23" i="9"/>
  <c r="G23" i="9"/>
  <c r="H22" i="9"/>
  <c r="G22" i="9"/>
  <c r="E21" i="9"/>
  <c r="D21" i="9"/>
  <c r="D20" i="9" s="1"/>
  <c r="C21" i="9"/>
  <c r="C20" i="9" s="1"/>
  <c r="H19" i="9"/>
  <c r="G19" i="9"/>
  <c r="H18" i="9"/>
  <c r="G18" i="9"/>
  <c r="H17" i="9"/>
  <c r="G17" i="9"/>
  <c r="H16" i="9"/>
  <c r="G16" i="9"/>
  <c r="F15" i="9"/>
  <c r="F14" i="9" s="1"/>
  <c r="E15" i="9"/>
  <c r="G15" i="9" s="1"/>
  <c r="D15" i="9"/>
  <c r="D14" i="9" s="1"/>
  <c r="C15" i="9"/>
  <c r="C14" i="9" s="1"/>
  <c r="H13" i="9"/>
  <c r="G13" i="9"/>
  <c r="H12" i="9"/>
  <c r="G12" i="9"/>
  <c r="H11" i="9"/>
  <c r="G11" i="9"/>
  <c r="F10" i="9"/>
  <c r="F9" i="9" s="1"/>
  <c r="E10" i="9"/>
  <c r="D10" i="9"/>
  <c r="D9" i="9" s="1"/>
  <c r="C10" i="9"/>
  <c r="C9" i="9"/>
  <c r="H101" i="9" l="1"/>
  <c r="D104" i="9"/>
  <c r="H109" i="9"/>
  <c r="G142" i="9"/>
  <c r="G10" i="9"/>
  <c r="E14" i="9"/>
  <c r="G14" i="9" s="1"/>
  <c r="G33" i="9"/>
  <c r="E37" i="9"/>
  <c r="G37" i="9" s="1"/>
  <c r="F37" i="9"/>
  <c r="G77" i="9"/>
  <c r="G95" i="9"/>
  <c r="G106" i="9"/>
  <c r="E109" i="9"/>
  <c r="G109" i="9" s="1"/>
  <c r="G120" i="9"/>
  <c r="E106" i="10"/>
  <c r="E157" i="10" s="1"/>
  <c r="G107" i="10"/>
  <c r="G21" i="9"/>
  <c r="D30" i="9"/>
  <c r="C37" i="9"/>
  <c r="C35" i="9" s="1"/>
  <c r="C8" i="9" s="1"/>
  <c r="C155" i="9" s="1"/>
  <c r="C47" i="9"/>
  <c r="G53" i="9"/>
  <c r="D67" i="9"/>
  <c r="D66" i="9" s="1"/>
  <c r="G81" i="9"/>
  <c r="G140" i="9"/>
  <c r="H146" i="9"/>
  <c r="H107" i="10"/>
  <c r="E20" i="9"/>
  <c r="G20" i="9" s="1"/>
  <c r="H21" i="9"/>
  <c r="G31" i="9"/>
  <c r="H38" i="9"/>
  <c r="E47" i="9"/>
  <c r="E35" i="9" s="1"/>
  <c r="G60" i="9"/>
  <c r="G68" i="9"/>
  <c r="H73" i="9"/>
  <c r="H75" i="9"/>
  <c r="G85" i="9"/>
  <c r="H91" i="9"/>
  <c r="H93" i="9"/>
  <c r="H114" i="9"/>
  <c r="H153" i="9"/>
  <c r="H8" i="10"/>
  <c r="G8" i="10"/>
  <c r="H36" i="10"/>
  <c r="G36" i="10"/>
  <c r="G47" i="9"/>
  <c r="F8" i="9"/>
  <c r="F155" i="9" s="1"/>
  <c r="D8" i="9"/>
  <c r="D155" i="9" s="1"/>
  <c r="H31" i="9"/>
  <c r="H106" i="9"/>
  <c r="H15" i="9"/>
  <c r="E9" i="9"/>
  <c r="H10" i="9"/>
  <c r="E30" i="9"/>
  <c r="H33" i="9"/>
  <c r="H53" i="9"/>
  <c r="E58" i="9"/>
  <c r="H60" i="9"/>
  <c r="D62" i="9"/>
  <c r="G62" i="9" s="1"/>
  <c r="H62" i="9"/>
  <c r="E67" i="9"/>
  <c r="E66" i="9" s="1"/>
  <c r="E119" i="9"/>
  <c r="H140" i="9"/>
  <c r="H142" i="9"/>
  <c r="H37" i="9"/>
  <c r="H68" i="9"/>
  <c r="E59" i="9"/>
  <c r="E100" i="9"/>
  <c r="H120" i="9"/>
  <c r="E52" i="9"/>
  <c r="H151" i="7"/>
  <c r="H147" i="7"/>
  <c r="G106" i="10" l="1"/>
  <c r="H106" i="10"/>
  <c r="H20" i="9"/>
  <c r="H47" i="9"/>
  <c r="H67" i="9"/>
  <c r="H14" i="9"/>
  <c r="G67" i="9"/>
  <c r="E105" i="9"/>
  <c r="H157" i="10"/>
  <c r="G157" i="10"/>
  <c r="H105" i="9"/>
  <c r="G105" i="9"/>
  <c r="E104" i="9"/>
  <c r="H100" i="9"/>
  <c r="G100" i="9"/>
  <c r="H66" i="9"/>
  <c r="G66" i="9"/>
  <c r="H58" i="9"/>
  <c r="G58" i="9"/>
  <c r="H30" i="9"/>
  <c r="G30" i="9"/>
  <c r="E8" i="9"/>
  <c r="H9" i="9"/>
  <c r="G9" i="9"/>
  <c r="G52" i="9"/>
  <c r="H52" i="9"/>
  <c r="H119" i="9"/>
  <c r="G119" i="9"/>
  <c r="H35" i="9"/>
  <c r="G35" i="9"/>
  <c r="F100" i="7"/>
  <c r="E102" i="7"/>
  <c r="E101" i="7" s="1"/>
  <c r="D102" i="7"/>
  <c r="D101" i="7" s="1"/>
  <c r="C102" i="7"/>
  <c r="C101" i="7" s="1"/>
  <c r="F102" i="7"/>
  <c r="F101" i="7" s="1"/>
  <c r="E100" i="7" s="1"/>
  <c r="D64" i="7"/>
  <c r="C64" i="7"/>
  <c r="E64" i="7"/>
  <c r="D55" i="7"/>
  <c r="C55" i="7"/>
  <c r="E55" i="7"/>
  <c r="D50" i="7"/>
  <c r="C50" i="7"/>
  <c r="E50" i="7"/>
  <c r="D48" i="7"/>
  <c r="C48" i="7"/>
  <c r="E48" i="7"/>
  <c r="D45" i="7"/>
  <c r="D44" i="7" s="1"/>
  <c r="C45" i="7"/>
  <c r="C44" i="7" s="1"/>
  <c r="E45" i="7"/>
  <c r="E44" i="7" s="1"/>
  <c r="E15" i="7"/>
  <c r="G8" i="9" l="1"/>
  <c r="E155" i="9"/>
  <c r="H8" i="9"/>
  <c r="H104" i="9"/>
  <c r="G104" i="9"/>
  <c r="C47" i="7"/>
  <c r="D47" i="7"/>
  <c r="E47" i="7"/>
  <c r="D148" i="7"/>
  <c r="C148" i="7"/>
  <c r="D153" i="7"/>
  <c r="C153" i="7"/>
  <c r="E89" i="7"/>
  <c r="D89" i="7"/>
  <c r="C89" i="7"/>
  <c r="F89" i="7"/>
  <c r="F73" i="7"/>
  <c r="E68" i="7"/>
  <c r="D68" i="7"/>
  <c r="C68" i="7"/>
  <c r="F68" i="7"/>
  <c r="F25" i="7"/>
  <c r="H155" i="9" l="1"/>
  <c r="G155" i="9"/>
  <c r="F153" i="7"/>
  <c r="E153" i="7"/>
  <c r="H153" i="7" s="1"/>
  <c r="H152" i="7"/>
  <c r="F150" i="7"/>
  <c r="E150" i="7"/>
  <c r="D150" i="7"/>
  <c r="C150" i="7"/>
  <c r="F148" i="7"/>
  <c r="E148" i="7"/>
  <c r="H148" i="7" s="1"/>
  <c r="F146" i="7"/>
  <c r="F142" i="7" s="1"/>
  <c r="E146" i="7"/>
  <c r="E142" i="7" s="1"/>
  <c r="D146" i="7"/>
  <c r="D142" i="7" s="1"/>
  <c r="C146" i="7"/>
  <c r="C142" i="7" s="1"/>
  <c r="H145" i="7"/>
  <c r="G145" i="7"/>
  <c r="H144" i="7"/>
  <c r="G144" i="7"/>
  <c r="H143" i="7"/>
  <c r="G143" i="7"/>
  <c r="H141" i="7"/>
  <c r="G141" i="7"/>
  <c r="F140" i="7"/>
  <c r="E140" i="7"/>
  <c r="D140" i="7"/>
  <c r="C140" i="7"/>
  <c r="H139" i="7"/>
  <c r="G139" i="7"/>
  <c r="H138" i="7"/>
  <c r="G138" i="7"/>
  <c r="H137" i="7"/>
  <c r="G137" i="7"/>
  <c r="H136" i="7"/>
  <c r="G136" i="7"/>
  <c r="H135" i="7"/>
  <c r="G135" i="7"/>
  <c r="H134" i="7"/>
  <c r="G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H125" i="7"/>
  <c r="G125" i="7"/>
  <c r="H124" i="7"/>
  <c r="G124" i="7"/>
  <c r="H123" i="7"/>
  <c r="G123" i="7"/>
  <c r="H122" i="7"/>
  <c r="G122" i="7"/>
  <c r="H121" i="7"/>
  <c r="G121" i="7"/>
  <c r="F120" i="7"/>
  <c r="E120" i="7"/>
  <c r="D120" i="7"/>
  <c r="D119" i="7" s="1"/>
  <c r="C120" i="7"/>
  <c r="H118" i="7"/>
  <c r="H117" i="7"/>
  <c r="H116" i="7"/>
  <c r="G116" i="7"/>
  <c r="H115" i="7"/>
  <c r="G115" i="7"/>
  <c r="F114" i="7"/>
  <c r="F109" i="7" s="1"/>
  <c r="E114" i="7"/>
  <c r="D114" i="7"/>
  <c r="C114" i="7"/>
  <c r="H113" i="7"/>
  <c r="G113" i="7"/>
  <c r="H112" i="7"/>
  <c r="G112" i="7"/>
  <c r="H111" i="7"/>
  <c r="H110" i="7"/>
  <c r="D109" i="7"/>
  <c r="C109" i="7"/>
  <c r="H108" i="7"/>
  <c r="G108" i="7"/>
  <c r="H107" i="7"/>
  <c r="G107" i="7"/>
  <c r="F106" i="7"/>
  <c r="E106" i="7"/>
  <c r="D106" i="7"/>
  <c r="C106" i="7"/>
  <c r="H103" i="7"/>
  <c r="H101" i="7"/>
  <c r="D100" i="7"/>
  <c r="C100" i="7"/>
  <c r="F98" i="7"/>
  <c r="E98" i="7"/>
  <c r="D98" i="7"/>
  <c r="C98" i="7"/>
  <c r="H97" i="7"/>
  <c r="G97" i="7"/>
  <c r="H96" i="7"/>
  <c r="G96" i="7"/>
  <c r="F95" i="7"/>
  <c r="E95" i="7"/>
  <c r="D95" i="7"/>
  <c r="C95" i="7"/>
  <c r="F93" i="7"/>
  <c r="E93" i="7"/>
  <c r="D93" i="7"/>
  <c r="C93" i="7"/>
  <c r="F91" i="7"/>
  <c r="E91" i="7"/>
  <c r="D91" i="7"/>
  <c r="C91" i="7"/>
  <c r="F87" i="7"/>
  <c r="E87" i="7"/>
  <c r="D87" i="7"/>
  <c r="C87" i="7"/>
  <c r="F85" i="7"/>
  <c r="E85" i="7"/>
  <c r="D85" i="7"/>
  <c r="C85" i="7"/>
  <c r="F83" i="7"/>
  <c r="E83" i="7"/>
  <c r="D83" i="7"/>
  <c r="C83" i="7"/>
  <c r="F81" i="7"/>
  <c r="E81" i="7"/>
  <c r="D81" i="7"/>
  <c r="C81" i="7"/>
  <c r="F79" i="7"/>
  <c r="E79" i="7"/>
  <c r="D79" i="7"/>
  <c r="C79" i="7"/>
  <c r="F77" i="7"/>
  <c r="E77" i="7"/>
  <c r="D77" i="7"/>
  <c r="C77" i="7"/>
  <c r="F75" i="7"/>
  <c r="E75" i="7"/>
  <c r="D75" i="7"/>
  <c r="C75" i="7"/>
  <c r="E73" i="7"/>
  <c r="D73" i="7"/>
  <c r="C73" i="7"/>
  <c r="F71" i="7"/>
  <c r="E71" i="7"/>
  <c r="D71" i="7"/>
  <c r="C71" i="7"/>
  <c r="G68" i="7"/>
  <c r="H68" i="7"/>
  <c r="H65" i="7"/>
  <c r="G65" i="7"/>
  <c r="F63" i="7"/>
  <c r="F62" i="7" s="1"/>
  <c r="E63" i="7"/>
  <c r="D63" i="7"/>
  <c r="D62" i="7" s="1"/>
  <c r="C63" i="7"/>
  <c r="C62" i="7" s="1"/>
  <c r="H61" i="7"/>
  <c r="G61" i="7"/>
  <c r="F60" i="7"/>
  <c r="F58" i="7" s="1"/>
  <c r="E60" i="7"/>
  <c r="E59" i="7" s="1"/>
  <c r="D60" i="7"/>
  <c r="C60" i="7"/>
  <c r="H57" i="7"/>
  <c r="G57" i="7"/>
  <c r="H56" i="7"/>
  <c r="G56" i="7"/>
  <c r="H54" i="7"/>
  <c r="G54" i="7"/>
  <c r="F53" i="7"/>
  <c r="F52" i="7" s="1"/>
  <c r="E53" i="7"/>
  <c r="D53" i="7"/>
  <c r="D52" i="7" s="1"/>
  <c r="C53" i="7"/>
  <c r="C52" i="7" s="1"/>
  <c r="G51" i="7"/>
  <c r="H49" i="7"/>
  <c r="G49" i="7"/>
  <c r="F47" i="7"/>
  <c r="G47" i="7"/>
  <c r="H46" i="7"/>
  <c r="G46" i="7"/>
  <c r="H43" i="7"/>
  <c r="G43" i="7"/>
  <c r="F42" i="7"/>
  <c r="E42" i="7"/>
  <c r="D42" i="7"/>
  <c r="C42" i="7"/>
  <c r="H41" i="7"/>
  <c r="G41" i="7"/>
  <c r="F40" i="7"/>
  <c r="E40" i="7"/>
  <c r="D40" i="7"/>
  <c r="C40" i="7"/>
  <c r="H39" i="7"/>
  <c r="G39" i="7"/>
  <c r="F38" i="7"/>
  <c r="E38" i="7"/>
  <c r="D38" i="7"/>
  <c r="C38" i="7"/>
  <c r="H34" i="7"/>
  <c r="E33" i="7"/>
  <c r="D33" i="7"/>
  <c r="C33" i="7"/>
  <c r="H32" i="7"/>
  <c r="G32" i="7"/>
  <c r="F31" i="7"/>
  <c r="F30" i="7" s="1"/>
  <c r="E31" i="7"/>
  <c r="D31" i="7"/>
  <c r="C31" i="7"/>
  <c r="H29" i="7"/>
  <c r="G29" i="7"/>
  <c r="H28" i="7"/>
  <c r="G28" i="7"/>
  <c r="H26" i="7"/>
  <c r="G26" i="7"/>
  <c r="E25" i="7"/>
  <c r="G25" i="7" s="1"/>
  <c r="H24" i="7"/>
  <c r="G24" i="7"/>
  <c r="H23" i="7"/>
  <c r="G23" i="7"/>
  <c r="H22" i="7"/>
  <c r="G22" i="7"/>
  <c r="F20" i="7"/>
  <c r="E21" i="7"/>
  <c r="D21" i="7"/>
  <c r="D20" i="7" s="1"/>
  <c r="C21" i="7"/>
  <c r="C20" i="7" s="1"/>
  <c r="H19" i="7"/>
  <c r="G19" i="7"/>
  <c r="H18" i="7"/>
  <c r="G18" i="7"/>
  <c r="H17" i="7"/>
  <c r="G17" i="7"/>
  <c r="H16" i="7"/>
  <c r="G16" i="7"/>
  <c r="F15" i="7"/>
  <c r="F14" i="7" s="1"/>
  <c r="D15" i="7"/>
  <c r="D14" i="7" s="1"/>
  <c r="C15" i="7"/>
  <c r="C14" i="7" s="1"/>
  <c r="H13" i="7"/>
  <c r="G13" i="7"/>
  <c r="H12" i="7"/>
  <c r="G12" i="7"/>
  <c r="H11" i="7"/>
  <c r="G11" i="7"/>
  <c r="F10" i="7"/>
  <c r="F9" i="7" s="1"/>
  <c r="E10" i="7"/>
  <c r="E9" i="7" s="1"/>
  <c r="D10" i="7"/>
  <c r="C10" i="7"/>
  <c r="C9" i="7" s="1"/>
  <c r="H143" i="8"/>
  <c r="F143" i="8"/>
  <c r="E143" i="8"/>
  <c r="H142" i="8"/>
  <c r="F140" i="8"/>
  <c r="E140" i="8"/>
  <c r="D140" i="8"/>
  <c r="C140" i="8"/>
  <c r="H140" i="8" s="1"/>
  <c r="F138" i="8"/>
  <c r="E138" i="8"/>
  <c r="H138" i="8" s="1"/>
  <c r="F136" i="8"/>
  <c r="E136" i="8"/>
  <c r="E132" i="8" s="1"/>
  <c r="G132" i="8" s="1"/>
  <c r="D136" i="8"/>
  <c r="C136" i="8"/>
  <c r="H135" i="8"/>
  <c r="G135" i="8"/>
  <c r="H134" i="8"/>
  <c r="G134" i="8"/>
  <c r="H133" i="8"/>
  <c r="G133" i="8"/>
  <c r="F132" i="8"/>
  <c r="D132" i="8"/>
  <c r="H131" i="8"/>
  <c r="G131" i="8"/>
  <c r="G130" i="8"/>
  <c r="F130" i="8"/>
  <c r="E130" i="8"/>
  <c r="D130" i="8"/>
  <c r="H130" i="8" s="1"/>
  <c r="C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H115" i="8"/>
  <c r="G115" i="8"/>
  <c r="H114" i="8"/>
  <c r="G114" i="8"/>
  <c r="H113" i="8"/>
  <c r="G113" i="8"/>
  <c r="H112" i="8"/>
  <c r="G112" i="8"/>
  <c r="H111" i="8"/>
  <c r="G111" i="8"/>
  <c r="F110" i="8"/>
  <c r="F109" i="8" s="1"/>
  <c r="E110" i="8"/>
  <c r="E109" i="8" s="1"/>
  <c r="D110" i="8"/>
  <c r="H110" i="8" s="1"/>
  <c r="C110" i="8"/>
  <c r="H108" i="8"/>
  <c r="H107" i="8"/>
  <c r="H106" i="8"/>
  <c r="G106" i="8"/>
  <c r="H105" i="8"/>
  <c r="G105" i="8"/>
  <c r="F104" i="8"/>
  <c r="E104" i="8"/>
  <c r="D104" i="8"/>
  <c r="H104" i="8" s="1"/>
  <c r="C104" i="8"/>
  <c r="H103" i="8"/>
  <c r="G103" i="8"/>
  <c r="H102" i="8"/>
  <c r="G102" i="8"/>
  <c r="H101" i="8"/>
  <c r="H100" i="8"/>
  <c r="F99" i="8"/>
  <c r="C99" i="8"/>
  <c r="H97" i="8"/>
  <c r="G97" i="8"/>
  <c r="H96" i="8"/>
  <c r="G96" i="8"/>
  <c r="G95" i="8"/>
  <c r="F95" i="8"/>
  <c r="E95" i="8"/>
  <c r="D95" i="8"/>
  <c r="H95" i="8" s="1"/>
  <c r="C95" i="8"/>
  <c r="H92" i="8"/>
  <c r="H91" i="8"/>
  <c r="F90" i="8"/>
  <c r="E90" i="8"/>
  <c r="G90" i="8" s="1"/>
  <c r="D90" i="8"/>
  <c r="H90" i="8" s="1"/>
  <c r="C90" i="8"/>
  <c r="F88" i="8"/>
  <c r="E88" i="8"/>
  <c r="G88" i="8" s="1"/>
  <c r="D88" i="8"/>
  <c r="C88" i="8"/>
  <c r="H87" i="8"/>
  <c r="G87" i="8"/>
  <c r="H86" i="8"/>
  <c r="G86" i="8"/>
  <c r="G85" i="8"/>
  <c r="F85" i="8"/>
  <c r="E85" i="8"/>
  <c r="D85" i="8"/>
  <c r="H85" i="8" s="1"/>
  <c r="C85" i="8"/>
  <c r="F83" i="8"/>
  <c r="E83" i="8"/>
  <c r="D83" i="8"/>
  <c r="H83" i="8" s="1"/>
  <c r="C83" i="8"/>
  <c r="G81" i="8"/>
  <c r="F81" i="8"/>
  <c r="E81" i="8"/>
  <c r="D81" i="8"/>
  <c r="H81" i="8" s="1"/>
  <c r="C81" i="8"/>
  <c r="F79" i="8"/>
  <c r="E79" i="8"/>
  <c r="D79" i="8"/>
  <c r="H79" i="8" s="1"/>
  <c r="C79" i="8"/>
  <c r="F77" i="8"/>
  <c r="E77" i="8"/>
  <c r="G77" i="8" s="1"/>
  <c r="D77" i="8"/>
  <c r="H77" i="8" s="1"/>
  <c r="C77" i="8"/>
  <c r="F75" i="8"/>
  <c r="E75" i="8"/>
  <c r="D75" i="8"/>
  <c r="H75" i="8" s="1"/>
  <c r="C75" i="8"/>
  <c r="F73" i="8"/>
  <c r="E73" i="8"/>
  <c r="G73" i="8" s="1"/>
  <c r="D73" i="8"/>
  <c r="C73" i="8"/>
  <c r="F71" i="8"/>
  <c r="E71" i="8"/>
  <c r="G71" i="8" s="1"/>
  <c r="D71" i="8"/>
  <c r="C71" i="8"/>
  <c r="G69" i="8"/>
  <c r="F69" i="8"/>
  <c r="E69" i="8"/>
  <c r="D69" i="8"/>
  <c r="H69" i="8" s="1"/>
  <c r="C69" i="8"/>
  <c r="F67" i="8"/>
  <c r="E67" i="8"/>
  <c r="D67" i="8"/>
  <c r="H67" i="8" s="1"/>
  <c r="C67" i="8"/>
  <c r="G65" i="8"/>
  <c r="F65" i="8"/>
  <c r="E65" i="8"/>
  <c r="D65" i="8"/>
  <c r="H65" i="8" s="1"/>
  <c r="C65" i="8"/>
  <c r="F63" i="8"/>
  <c r="E63" i="8"/>
  <c r="D63" i="8"/>
  <c r="H63" i="8" s="1"/>
  <c r="C63" i="8"/>
  <c r="C59" i="8" s="1"/>
  <c r="F61" i="8"/>
  <c r="E61" i="8"/>
  <c r="G61" i="8" s="1"/>
  <c r="D61" i="8"/>
  <c r="H61" i="8" s="1"/>
  <c r="C61" i="8"/>
  <c r="F59" i="8"/>
  <c r="H58" i="8"/>
  <c r="G58" i="8"/>
  <c r="G57" i="8"/>
  <c r="F57" i="8"/>
  <c r="F56" i="8" s="1"/>
  <c r="E57" i="8"/>
  <c r="E56" i="8" s="1"/>
  <c r="D57" i="8"/>
  <c r="H57" i="8" s="1"/>
  <c r="C57" i="8"/>
  <c r="C56" i="8" s="1"/>
  <c r="H55" i="8"/>
  <c r="G55" i="8"/>
  <c r="F54" i="8"/>
  <c r="E54" i="8"/>
  <c r="D54" i="8"/>
  <c r="D53" i="8" s="1"/>
  <c r="C54" i="8"/>
  <c r="C53" i="8" s="1"/>
  <c r="F53" i="8"/>
  <c r="H52" i="8"/>
  <c r="G52" i="8"/>
  <c r="H51" i="8"/>
  <c r="G51" i="8"/>
  <c r="H50" i="8"/>
  <c r="G50" i="8"/>
  <c r="F49" i="8"/>
  <c r="F48" i="8" s="1"/>
  <c r="E49" i="8"/>
  <c r="G49" i="8" s="1"/>
  <c r="D49" i="8"/>
  <c r="H49" i="8" s="1"/>
  <c r="C49" i="8"/>
  <c r="C48" i="8" s="1"/>
  <c r="G47" i="8"/>
  <c r="H46" i="8"/>
  <c r="G46" i="8"/>
  <c r="F45" i="8"/>
  <c r="E45" i="8"/>
  <c r="G45" i="8" s="1"/>
  <c r="D45" i="8"/>
  <c r="C45" i="8"/>
  <c r="H44" i="8"/>
  <c r="G44" i="8"/>
  <c r="H43" i="8"/>
  <c r="G43" i="8"/>
  <c r="G42" i="8"/>
  <c r="F42" i="8"/>
  <c r="E42" i="8"/>
  <c r="D42" i="8"/>
  <c r="H42" i="8" s="1"/>
  <c r="C42" i="8"/>
  <c r="H41" i="8"/>
  <c r="G41" i="8"/>
  <c r="F40" i="8"/>
  <c r="F37" i="8" s="1"/>
  <c r="E40" i="8"/>
  <c r="G40" i="8" s="1"/>
  <c r="D40" i="8"/>
  <c r="C40" i="8"/>
  <c r="H39" i="8"/>
  <c r="G39" i="8"/>
  <c r="F38" i="8"/>
  <c r="E38" i="8"/>
  <c r="G38" i="8" s="1"/>
  <c r="D38" i="8"/>
  <c r="H38" i="8" s="1"/>
  <c r="C38" i="8"/>
  <c r="H34" i="8"/>
  <c r="E33" i="8"/>
  <c r="D33" i="8"/>
  <c r="C33" i="8"/>
  <c r="H32" i="8"/>
  <c r="G32" i="8"/>
  <c r="F31" i="8"/>
  <c r="F30" i="8" s="1"/>
  <c r="E31" i="8"/>
  <c r="D31" i="8"/>
  <c r="D30" i="8" s="1"/>
  <c r="C31" i="8"/>
  <c r="C30" i="8"/>
  <c r="H29" i="8"/>
  <c r="G29" i="8"/>
  <c r="H28" i="8"/>
  <c r="G28" i="8"/>
  <c r="H26" i="8"/>
  <c r="G26" i="8"/>
  <c r="H25" i="8"/>
  <c r="G25" i="8"/>
  <c r="F25" i="8"/>
  <c r="E25" i="8"/>
  <c r="H24" i="8"/>
  <c r="G24" i="8"/>
  <c r="H23" i="8"/>
  <c r="G23" i="8"/>
  <c r="H22" i="8"/>
  <c r="G22" i="8"/>
  <c r="F21" i="8"/>
  <c r="F20" i="8" s="1"/>
  <c r="E21" i="8"/>
  <c r="D21" i="8"/>
  <c r="C21" i="8"/>
  <c r="C20" i="8" s="1"/>
  <c r="D20" i="8"/>
  <c r="H19" i="8"/>
  <c r="G19" i="8"/>
  <c r="H18" i="8"/>
  <c r="G18" i="8"/>
  <c r="H17" i="8"/>
  <c r="G17" i="8"/>
  <c r="H16" i="8"/>
  <c r="G16" i="8"/>
  <c r="F15" i="8"/>
  <c r="F14" i="8" s="1"/>
  <c r="E15" i="8"/>
  <c r="D15" i="8"/>
  <c r="D14" i="8" s="1"/>
  <c r="C15" i="8"/>
  <c r="C14" i="8"/>
  <c r="H13" i="8"/>
  <c r="G13" i="8"/>
  <c r="H12" i="8"/>
  <c r="G12" i="8"/>
  <c r="H11" i="8"/>
  <c r="G11" i="8"/>
  <c r="F10" i="8"/>
  <c r="E10" i="8"/>
  <c r="G10" i="8" s="1"/>
  <c r="D10" i="8"/>
  <c r="C10" i="8"/>
  <c r="C9" i="8" s="1"/>
  <c r="F9" i="8"/>
  <c r="E9" i="8"/>
  <c r="E94" i="8" l="1"/>
  <c r="G56" i="8"/>
  <c r="H132" i="8"/>
  <c r="G15" i="8"/>
  <c r="G31" i="8"/>
  <c r="E37" i="8"/>
  <c r="E35" i="8" s="1"/>
  <c r="F35" i="8"/>
  <c r="D48" i="8"/>
  <c r="D60" i="8"/>
  <c r="D59" i="8" s="1"/>
  <c r="G75" i="8"/>
  <c r="G60" i="8" s="1"/>
  <c r="G104" i="8"/>
  <c r="D109" i="8"/>
  <c r="H109" i="8" s="1"/>
  <c r="C8" i="8"/>
  <c r="E48" i="8"/>
  <c r="G48" i="8" s="1"/>
  <c r="G54" i="8"/>
  <c r="D56" i="8"/>
  <c r="H56" i="8" s="1"/>
  <c r="E60" i="8"/>
  <c r="E59" i="8" s="1"/>
  <c r="H59" i="8" s="1"/>
  <c r="F60" i="8"/>
  <c r="G63" i="8"/>
  <c r="G79" i="8"/>
  <c r="H88" i="8"/>
  <c r="D94" i="8"/>
  <c r="D93" i="8" s="1"/>
  <c r="D99" i="8"/>
  <c r="H136" i="8"/>
  <c r="H10" i="8"/>
  <c r="H21" i="8"/>
  <c r="H33" i="8"/>
  <c r="C37" i="8"/>
  <c r="C35" i="8" s="1"/>
  <c r="H40" i="8"/>
  <c r="C60" i="8"/>
  <c r="G67" i="8"/>
  <c r="H71" i="8"/>
  <c r="H73" i="8"/>
  <c r="G83" i="8"/>
  <c r="E99" i="8"/>
  <c r="G99" i="8" s="1"/>
  <c r="C109" i="8"/>
  <c r="C94" i="8" s="1"/>
  <c r="C93" i="8" s="1"/>
  <c r="C145" i="8" s="1"/>
  <c r="C132" i="8"/>
  <c r="H106" i="7"/>
  <c r="F119" i="7"/>
  <c r="G140" i="7"/>
  <c r="H53" i="7"/>
  <c r="C58" i="7"/>
  <c r="C59" i="7"/>
  <c r="D58" i="7"/>
  <c r="D59" i="7"/>
  <c r="H83" i="7"/>
  <c r="H87" i="7"/>
  <c r="G42" i="7"/>
  <c r="G91" i="7"/>
  <c r="G95" i="7"/>
  <c r="G40" i="7"/>
  <c r="C30" i="7"/>
  <c r="G38" i="7"/>
  <c r="F67" i="7"/>
  <c r="F66" i="7" s="1"/>
  <c r="C67" i="7"/>
  <c r="C66" i="7" s="1"/>
  <c r="G98" i="7"/>
  <c r="H100" i="7"/>
  <c r="H140" i="7"/>
  <c r="H150" i="7"/>
  <c r="D30" i="7"/>
  <c r="D67" i="7"/>
  <c r="D66" i="7" s="1"/>
  <c r="G77" i="7"/>
  <c r="G21" i="7"/>
  <c r="F37" i="7"/>
  <c r="G93" i="7"/>
  <c r="H95" i="7"/>
  <c r="F105" i="7"/>
  <c r="F104" i="7" s="1"/>
  <c r="H63" i="7"/>
  <c r="G71" i="7"/>
  <c r="H73" i="7"/>
  <c r="G75" i="7"/>
  <c r="H77" i="7"/>
  <c r="H120" i="7"/>
  <c r="G142" i="7"/>
  <c r="E67" i="7"/>
  <c r="E66" i="7" s="1"/>
  <c r="G31" i="7"/>
  <c r="G73" i="7"/>
  <c r="G79" i="7"/>
  <c r="H81" i="7"/>
  <c r="G106" i="7"/>
  <c r="G114" i="7"/>
  <c r="H42" i="7"/>
  <c r="E37" i="7"/>
  <c r="E35" i="7" s="1"/>
  <c r="H25" i="7"/>
  <c r="F35" i="7"/>
  <c r="H142" i="7"/>
  <c r="G15" i="7"/>
  <c r="G83" i="7"/>
  <c r="H85" i="7"/>
  <c r="D105" i="7"/>
  <c r="D104" i="7" s="1"/>
  <c r="G10" i="7"/>
  <c r="H33" i="7"/>
  <c r="C37" i="7"/>
  <c r="C35" i="7" s="1"/>
  <c r="H40" i="7"/>
  <c r="G53" i="7"/>
  <c r="H71" i="7"/>
  <c r="H75" i="7"/>
  <c r="G81" i="7"/>
  <c r="G87" i="7"/>
  <c r="H91" i="7"/>
  <c r="H93" i="7"/>
  <c r="G100" i="7"/>
  <c r="E109" i="7"/>
  <c r="G109" i="7" s="1"/>
  <c r="C119" i="7"/>
  <c r="C105" i="7" s="1"/>
  <c r="C104" i="7" s="1"/>
  <c r="G120" i="7"/>
  <c r="H146" i="7"/>
  <c r="E52" i="7"/>
  <c r="G52" i="7" s="1"/>
  <c r="E119" i="7"/>
  <c r="G119" i="7" s="1"/>
  <c r="H10" i="7"/>
  <c r="H38" i="7"/>
  <c r="H79" i="7"/>
  <c r="G85" i="7"/>
  <c r="H98" i="7"/>
  <c r="H114" i="7"/>
  <c r="E62" i="7"/>
  <c r="G62" i="7" s="1"/>
  <c r="G63" i="7"/>
  <c r="G60" i="7"/>
  <c r="H60" i="7"/>
  <c r="D9" i="7"/>
  <c r="G9" i="7" s="1"/>
  <c r="H15" i="7"/>
  <c r="H21" i="7"/>
  <c r="H31" i="7"/>
  <c r="D37" i="7"/>
  <c r="D35" i="7" s="1"/>
  <c r="H47" i="7"/>
  <c r="E58" i="7"/>
  <c r="G33" i="7"/>
  <c r="E14" i="7"/>
  <c r="E20" i="7"/>
  <c r="E30" i="7"/>
  <c r="H60" i="8"/>
  <c r="F8" i="8"/>
  <c r="F94" i="8"/>
  <c r="F93" i="8" s="1"/>
  <c r="G9" i="8"/>
  <c r="E20" i="8"/>
  <c r="G21" i="8"/>
  <c r="D9" i="8"/>
  <c r="H9" i="8"/>
  <c r="H15" i="8"/>
  <c r="H31" i="8"/>
  <c r="D37" i="8"/>
  <c r="D35" i="8" s="1"/>
  <c r="H45" i="8"/>
  <c r="E53" i="8"/>
  <c r="G33" i="8"/>
  <c r="G110" i="8"/>
  <c r="H54" i="8"/>
  <c r="E14" i="8"/>
  <c r="E30" i="8"/>
  <c r="H37" i="8" l="1"/>
  <c r="G94" i="8"/>
  <c r="H94" i="8"/>
  <c r="E93" i="8"/>
  <c r="H93" i="8" s="1"/>
  <c r="G59" i="8"/>
  <c r="H48" i="8"/>
  <c r="G109" i="8"/>
  <c r="H99" i="8"/>
  <c r="H37" i="7"/>
  <c r="G66" i="7"/>
  <c r="H66" i="7"/>
  <c r="C8" i="7"/>
  <c r="C155" i="7" s="1"/>
  <c r="H9" i="7"/>
  <c r="H109" i="7"/>
  <c r="H67" i="7"/>
  <c r="G67" i="7"/>
  <c r="F8" i="7"/>
  <c r="F155" i="7" s="1"/>
  <c r="E105" i="7"/>
  <c r="H62" i="7"/>
  <c r="H119" i="7"/>
  <c r="H52" i="7"/>
  <c r="E8" i="7"/>
  <c r="H14" i="7"/>
  <c r="G14" i="7"/>
  <c r="H35" i="7"/>
  <c r="G35" i="7"/>
  <c r="H58" i="7"/>
  <c r="G58" i="7"/>
  <c r="D8" i="7"/>
  <c r="D155" i="7" s="1"/>
  <c r="G37" i="7"/>
  <c r="G30" i="7"/>
  <c r="H30" i="7"/>
  <c r="G20" i="7"/>
  <c r="H20" i="7"/>
  <c r="H14" i="8"/>
  <c r="G14" i="8"/>
  <c r="D8" i="8"/>
  <c r="D145" i="8" s="1"/>
  <c r="E8" i="8"/>
  <c r="H35" i="8"/>
  <c r="G35" i="8"/>
  <c r="H53" i="8"/>
  <c r="G53" i="8"/>
  <c r="G37" i="8"/>
  <c r="G30" i="8"/>
  <c r="H30" i="8"/>
  <c r="G20" i="8"/>
  <c r="H20" i="8"/>
  <c r="F145" i="8"/>
  <c r="G93" i="8" l="1"/>
  <c r="G105" i="7"/>
  <c r="E104" i="7"/>
  <c r="H105" i="7"/>
  <c r="H8" i="7"/>
  <c r="G8" i="7"/>
  <c r="G8" i="8"/>
  <c r="H8" i="8"/>
  <c r="E145" i="8"/>
  <c r="D140" i="6"/>
  <c r="C140" i="6"/>
  <c r="F140" i="6"/>
  <c r="F25" i="6"/>
  <c r="H104" i="7" l="1"/>
  <c r="G104" i="7"/>
  <c r="E155" i="7"/>
  <c r="H145" i="8"/>
  <c r="G145" i="8"/>
  <c r="F143" i="6"/>
  <c r="E143" i="6"/>
  <c r="H143" i="6" s="1"/>
  <c r="H142" i="6"/>
  <c r="E140" i="6"/>
  <c r="H140" i="6" s="1"/>
  <c r="F138" i="6"/>
  <c r="E138" i="6"/>
  <c r="H138" i="6" s="1"/>
  <c r="F136" i="6"/>
  <c r="E136" i="6"/>
  <c r="D136" i="6"/>
  <c r="D132" i="6" s="1"/>
  <c r="C136" i="6"/>
  <c r="C132" i="6" s="1"/>
  <c r="H135" i="6"/>
  <c r="G135" i="6"/>
  <c r="H134" i="6"/>
  <c r="G134" i="6"/>
  <c r="H133" i="6"/>
  <c r="G133" i="6"/>
  <c r="F132" i="6"/>
  <c r="E132" i="6"/>
  <c r="H131" i="6"/>
  <c r="G131" i="6"/>
  <c r="F130" i="6"/>
  <c r="E130" i="6"/>
  <c r="D130" i="6"/>
  <c r="C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H115" i="6"/>
  <c r="G115" i="6"/>
  <c r="H114" i="6"/>
  <c r="G114" i="6"/>
  <c r="H113" i="6"/>
  <c r="G113" i="6"/>
  <c r="H112" i="6"/>
  <c r="G112" i="6"/>
  <c r="H111" i="6"/>
  <c r="G111" i="6"/>
  <c r="F110" i="6"/>
  <c r="E110" i="6"/>
  <c r="E109" i="6" s="1"/>
  <c r="D110" i="6"/>
  <c r="C110" i="6"/>
  <c r="H108" i="6"/>
  <c r="H107" i="6"/>
  <c r="H106" i="6"/>
  <c r="G106" i="6"/>
  <c r="H105" i="6"/>
  <c r="G105" i="6"/>
  <c r="F104" i="6"/>
  <c r="F99" i="6" s="1"/>
  <c r="E104" i="6"/>
  <c r="E99" i="6" s="1"/>
  <c r="D104" i="6"/>
  <c r="C104" i="6"/>
  <c r="H103" i="6"/>
  <c r="G103" i="6"/>
  <c r="H102" i="6"/>
  <c r="G102" i="6"/>
  <c r="H101" i="6"/>
  <c r="H100" i="6"/>
  <c r="C99" i="6"/>
  <c r="H97" i="6"/>
  <c r="G97" i="6"/>
  <c r="H96" i="6"/>
  <c r="G96" i="6"/>
  <c r="F95" i="6"/>
  <c r="E95" i="6"/>
  <c r="D95" i="6"/>
  <c r="C95" i="6"/>
  <c r="H92" i="6"/>
  <c r="H91" i="6"/>
  <c r="F90" i="6"/>
  <c r="E90" i="6"/>
  <c r="D90" i="6"/>
  <c r="C90" i="6"/>
  <c r="F88" i="6"/>
  <c r="E88" i="6"/>
  <c r="D88" i="6"/>
  <c r="C88" i="6"/>
  <c r="H87" i="6"/>
  <c r="G87" i="6"/>
  <c r="H86" i="6"/>
  <c r="G86" i="6"/>
  <c r="F85" i="6"/>
  <c r="E85" i="6"/>
  <c r="D85" i="6"/>
  <c r="C85" i="6"/>
  <c r="F83" i="6"/>
  <c r="E83" i="6"/>
  <c r="D83" i="6"/>
  <c r="C83" i="6"/>
  <c r="F81" i="6"/>
  <c r="E81" i="6"/>
  <c r="D81" i="6"/>
  <c r="C81" i="6"/>
  <c r="F79" i="6"/>
  <c r="E79" i="6"/>
  <c r="D79" i="6"/>
  <c r="C79" i="6"/>
  <c r="F77" i="6"/>
  <c r="E77" i="6"/>
  <c r="D77" i="6"/>
  <c r="C77" i="6"/>
  <c r="F75" i="6"/>
  <c r="E75" i="6"/>
  <c r="D75" i="6"/>
  <c r="C75" i="6"/>
  <c r="F73" i="6"/>
  <c r="E73" i="6"/>
  <c r="D73" i="6"/>
  <c r="C73" i="6"/>
  <c r="F71" i="6"/>
  <c r="E71" i="6"/>
  <c r="D71" i="6"/>
  <c r="C71" i="6"/>
  <c r="F69" i="6"/>
  <c r="E69" i="6"/>
  <c r="D69" i="6"/>
  <c r="C69" i="6"/>
  <c r="F67" i="6"/>
  <c r="E67" i="6"/>
  <c r="D67" i="6"/>
  <c r="C67" i="6"/>
  <c r="F65" i="6"/>
  <c r="E65" i="6"/>
  <c r="D65" i="6"/>
  <c r="C65" i="6"/>
  <c r="F63" i="6"/>
  <c r="E63" i="6"/>
  <c r="D63" i="6"/>
  <c r="C63" i="6"/>
  <c r="F61" i="6"/>
  <c r="F60" i="6" s="1"/>
  <c r="E61" i="6"/>
  <c r="E60" i="6" s="1"/>
  <c r="D61" i="6"/>
  <c r="D60" i="6" s="1"/>
  <c r="C61" i="6"/>
  <c r="C60" i="6" s="1"/>
  <c r="H58" i="6"/>
  <c r="G58" i="6"/>
  <c r="F57" i="6"/>
  <c r="F56" i="6" s="1"/>
  <c r="E57" i="6"/>
  <c r="D57" i="6"/>
  <c r="D56" i="6" s="1"/>
  <c r="C57" i="6"/>
  <c r="C56" i="6" s="1"/>
  <c r="H55" i="6"/>
  <c r="G55" i="6"/>
  <c r="F54" i="6"/>
  <c r="E54" i="6"/>
  <c r="D54" i="6"/>
  <c r="C54" i="6"/>
  <c r="C53" i="6" s="1"/>
  <c r="F53" i="6"/>
  <c r="E53" i="6"/>
  <c r="H52" i="6"/>
  <c r="G52" i="6"/>
  <c r="H51" i="6"/>
  <c r="G51" i="6"/>
  <c r="H50" i="6"/>
  <c r="G50" i="6"/>
  <c r="F49" i="6"/>
  <c r="F48" i="6" s="1"/>
  <c r="E49" i="6"/>
  <c r="D49" i="6"/>
  <c r="D48" i="6" s="1"/>
  <c r="C49" i="6"/>
  <c r="C48" i="6" s="1"/>
  <c r="G47" i="6"/>
  <c r="H46" i="6"/>
  <c r="G46" i="6"/>
  <c r="F45" i="6"/>
  <c r="E45" i="6"/>
  <c r="D45" i="6"/>
  <c r="C45" i="6"/>
  <c r="H44" i="6"/>
  <c r="G44" i="6"/>
  <c r="H43" i="6"/>
  <c r="G43" i="6"/>
  <c r="F42" i="6"/>
  <c r="E42" i="6"/>
  <c r="D42" i="6"/>
  <c r="C42" i="6"/>
  <c r="H41" i="6"/>
  <c r="G41" i="6"/>
  <c r="F40" i="6"/>
  <c r="E40" i="6"/>
  <c r="D40" i="6"/>
  <c r="C40" i="6"/>
  <c r="H39" i="6"/>
  <c r="G39" i="6"/>
  <c r="F38" i="6"/>
  <c r="E38" i="6"/>
  <c r="D38" i="6"/>
  <c r="D37" i="6" s="1"/>
  <c r="C38" i="6"/>
  <c r="H34" i="6"/>
  <c r="E33" i="6"/>
  <c r="D33" i="6"/>
  <c r="C33" i="6"/>
  <c r="H32" i="6"/>
  <c r="G32" i="6"/>
  <c r="F31" i="6"/>
  <c r="F30" i="6" s="1"/>
  <c r="E31" i="6"/>
  <c r="D31" i="6"/>
  <c r="C31" i="6"/>
  <c r="C30" i="6" s="1"/>
  <c r="H29" i="6"/>
  <c r="G29" i="6"/>
  <c r="H28" i="6"/>
  <c r="G28" i="6"/>
  <c r="H26" i="6"/>
  <c r="G26" i="6"/>
  <c r="E25" i="6"/>
  <c r="H25" i="6" s="1"/>
  <c r="H24" i="6"/>
  <c r="G24" i="6"/>
  <c r="H23" i="6"/>
  <c r="G23" i="6"/>
  <c r="H22" i="6"/>
  <c r="G22" i="6"/>
  <c r="F21" i="6"/>
  <c r="E21" i="6"/>
  <c r="D21" i="6"/>
  <c r="D20" i="6" s="1"/>
  <c r="C21" i="6"/>
  <c r="C20" i="6" s="1"/>
  <c r="F20" i="6"/>
  <c r="H19" i="6"/>
  <c r="G19" i="6"/>
  <c r="H18" i="6"/>
  <c r="G18" i="6"/>
  <c r="H17" i="6"/>
  <c r="G17" i="6"/>
  <c r="H16" i="6"/>
  <c r="G16" i="6"/>
  <c r="F15" i="6"/>
  <c r="F14" i="6" s="1"/>
  <c r="E15" i="6"/>
  <c r="D15" i="6"/>
  <c r="D14" i="6" s="1"/>
  <c r="C15" i="6"/>
  <c r="C14" i="6" s="1"/>
  <c r="H13" i="6"/>
  <c r="G13" i="6"/>
  <c r="H12" i="6"/>
  <c r="G12" i="6"/>
  <c r="H11" i="6"/>
  <c r="G11" i="6"/>
  <c r="F10" i="6"/>
  <c r="F9" i="6" s="1"/>
  <c r="E10" i="6"/>
  <c r="E9" i="6" s="1"/>
  <c r="D10" i="6"/>
  <c r="D9" i="6" s="1"/>
  <c r="C10" i="6"/>
  <c r="C9" i="6" s="1"/>
  <c r="G57" i="6" l="1"/>
  <c r="H38" i="6"/>
  <c r="H42" i="6"/>
  <c r="G49" i="6"/>
  <c r="H15" i="6"/>
  <c r="G130" i="6"/>
  <c r="G155" i="7"/>
  <c r="H155" i="7"/>
  <c r="G104" i="6"/>
  <c r="F59" i="6"/>
  <c r="G25" i="6"/>
  <c r="F35" i="6"/>
  <c r="H95" i="6"/>
  <c r="G110" i="6"/>
  <c r="D109" i="6"/>
  <c r="H21" i="6"/>
  <c r="D35" i="6"/>
  <c r="H61" i="6"/>
  <c r="G63" i="6"/>
  <c r="H65" i="6"/>
  <c r="G67" i="6"/>
  <c r="H69" i="6"/>
  <c r="G71" i="6"/>
  <c r="H73" i="6"/>
  <c r="G75" i="6"/>
  <c r="H77" i="6"/>
  <c r="G79" i="6"/>
  <c r="H81" i="6"/>
  <c r="G83" i="6"/>
  <c r="H85" i="6"/>
  <c r="G88" i="6"/>
  <c r="H90" i="6"/>
  <c r="G42" i="6"/>
  <c r="H10" i="6"/>
  <c r="H31" i="6"/>
  <c r="H40" i="6"/>
  <c r="H45" i="6"/>
  <c r="H49" i="6"/>
  <c r="G54" i="6"/>
  <c r="H57" i="6"/>
  <c r="C59" i="6"/>
  <c r="G95" i="6"/>
  <c r="H110" i="6"/>
  <c r="C109" i="6"/>
  <c r="C94" i="6" s="1"/>
  <c r="C93" i="6" s="1"/>
  <c r="G10" i="6"/>
  <c r="H33" i="6"/>
  <c r="E37" i="6"/>
  <c r="H37" i="6" s="1"/>
  <c r="F37" i="6"/>
  <c r="G40" i="6"/>
  <c r="G61" i="6"/>
  <c r="G65" i="6"/>
  <c r="G69" i="6"/>
  <c r="G73" i="6"/>
  <c r="G77" i="6"/>
  <c r="G81" i="6"/>
  <c r="G85" i="6"/>
  <c r="G90" i="6"/>
  <c r="F109" i="6"/>
  <c r="F94" i="6" s="1"/>
  <c r="F93" i="6" s="1"/>
  <c r="H130" i="6"/>
  <c r="H136" i="6"/>
  <c r="H9" i="6"/>
  <c r="H132" i="6"/>
  <c r="D30" i="6"/>
  <c r="C37" i="6"/>
  <c r="C35" i="6" s="1"/>
  <c r="G38" i="6"/>
  <c r="D59" i="6"/>
  <c r="D99" i="6"/>
  <c r="G99" i="6" s="1"/>
  <c r="G132" i="6"/>
  <c r="H104" i="6"/>
  <c r="G33" i="6"/>
  <c r="E48" i="6"/>
  <c r="E56" i="6"/>
  <c r="E59" i="6"/>
  <c r="E94" i="6"/>
  <c r="H63" i="6"/>
  <c r="H67" i="6"/>
  <c r="H71" i="6"/>
  <c r="H75" i="6"/>
  <c r="H79" i="6"/>
  <c r="H88" i="6"/>
  <c r="E14" i="6"/>
  <c r="G15" i="6"/>
  <c r="E20" i="6"/>
  <c r="G21" i="6"/>
  <c r="E30" i="6"/>
  <c r="G31" i="6"/>
  <c r="E35" i="6"/>
  <c r="G37" i="6"/>
  <c r="G45" i="6"/>
  <c r="D53" i="6"/>
  <c r="H53" i="6" s="1"/>
  <c r="H54" i="6"/>
  <c r="H83" i="6"/>
  <c r="G9" i="6"/>
  <c r="E75" i="5"/>
  <c r="E63" i="5"/>
  <c r="D63" i="5"/>
  <c r="G47" i="5"/>
  <c r="E42" i="5"/>
  <c r="E40" i="5"/>
  <c r="E25" i="5"/>
  <c r="G26" i="5"/>
  <c r="H26" i="5"/>
  <c r="H99" i="6" l="1"/>
  <c r="G60" i="6"/>
  <c r="E8" i="6"/>
  <c r="F8" i="6"/>
  <c r="F145" i="6" s="1"/>
  <c r="C8" i="6"/>
  <c r="C145" i="6" s="1"/>
  <c r="H60" i="6"/>
  <c r="D94" i="6"/>
  <c r="D93" i="6" s="1"/>
  <c r="G56" i="6"/>
  <c r="H56" i="6"/>
  <c r="G53" i="6"/>
  <c r="H30" i="6"/>
  <c r="G30" i="6"/>
  <c r="G14" i="6"/>
  <c r="H14" i="6"/>
  <c r="G109" i="6"/>
  <c r="H109" i="6"/>
  <c r="G48" i="6"/>
  <c r="H48" i="6"/>
  <c r="D8" i="6"/>
  <c r="D145" i="6" s="1"/>
  <c r="G94" i="6"/>
  <c r="E93" i="6"/>
  <c r="E145" i="6" s="1"/>
  <c r="H94" i="6"/>
  <c r="H35" i="6"/>
  <c r="G35" i="6"/>
  <c r="G20" i="6"/>
  <c r="H20" i="6"/>
  <c r="H59" i="6"/>
  <c r="G59" i="6"/>
  <c r="F25" i="5"/>
  <c r="F85" i="5"/>
  <c r="G8" i="6" l="1"/>
  <c r="H93" i="6"/>
  <c r="G93" i="6"/>
  <c r="H8" i="6"/>
  <c r="F21" i="5"/>
  <c r="G145" i="6" l="1"/>
  <c r="H145" i="6"/>
  <c r="F143" i="5"/>
  <c r="E143" i="5"/>
  <c r="H143" i="5" s="1"/>
  <c r="H142" i="5"/>
  <c r="F140" i="5"/>
  <c r="E140" i="5"/>
  <c r="H140" i="5" s="1"/>
  <c r="F138" i="5"/>
  <c r="E138" i="5"/>
  <c r="H138" i="5" s="1"/>
  <c r="F136" i="5"/>
  <c r="E136" i="5"/>
  <c r="D136" i="5"/>
  <c r="C136" i="5"/>
  <c r="C132" i="5" s="1"/>
  <c r="H135" i="5"/>
  <c r="G135" i="5"/>
  <c r="H134" i="5"/>
  <c r="G134" i="5"/>
  <c r="H133" i="5"/>
  <c r="G133" i="5"/>
  <c r="F132" i="5"/>
  <c r="D132" i="5"/>
  <c r="H131" i="5"/>
  <c r="G131" i="5"/>
  <c r="F130" i="5"/>
  <c r="E130" i="5"/>
  <c r="D130" i="5"/>
  <c r="C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H115" i="5"/>
  <c r="G115" i="5"/>
  <c r="H114" i="5"/>
  <c r="G114" i="5"/>
  <c r="H113" i="5"/>
  <c r="G113" i="5"/>
  <c r="H112" i="5"/>
  <c r="G112" i="5"/>
  <c r="H111" i="5"/>
  <c r="G111" i="5"/>
  <c r="F110" i="5"/>
  <c r="E110" i="5"/>
  <c r="E109" i="5" s="1"/>
  <c r="D110" i="5"/>
  <c r="C110" i="5"/>
  <c r="H108" i="5"/>
  <c r="H107" i="5"/>
  <c r="H106" i="5"/>
  <c r="G106" i="5"/>
  <c r="H105" i="5"/>
  <c r="G105" i="5"/>
  <c r="F104" i="5"/>
  <c r="F99" i="5" s="1"/>
  <c r="E104" i="5"/>
  <c r="E99" i="5" s="1"/>
  <c r="D104" i="5"/>
  <c r="C104" i="5"/>
  <c r="C99" i="5" s="1"/>
  <c r="H103" i="5"/>
  <c r="G103" i="5"/>
  <c r="H102" i="5"/>
  <c r="G102" i="5"/>
  <c r="H101" i="5"/>
  <c r="H100" i="5"/>
  <c r="D99" i="5"/>
  <c r="H97" i="5"/>
  <c r="G97" i="5"/>
  <c r="H96" i="5"/>
  <c r="G96" i="5"/>
  <c r="F95" i="5"/>
  <c r="E95" i="5"/>
  <c r="D95" i="5"/>
  <c r="C95" i="5"/>
  <c r="H92" i="5"/>
  <c r="H91" i="5"/>
  <c r="F90" i="5"/>
  <c r="E90" i="5"/>
  <c r="D90" i="5"/>
  <c r="C90" i="5"/>
  <c r="F88" i="5"/>
  <c r="E88" i="5"/>
  <c r="D88" i="5"/>
  <c r="C88" i="5"/>
  <c r="H87" i="5"/>
  <c r="G87" i="5"/>
  <c r="H86" i="5"/>
  <c r="G86" i="5"/>
  <c r="E85" i="5"/>
  <c r="D85" i="5"/>
  <c r="C85" i="5"/>
  <c r="F83" i="5"/>
  <c r="E83" i="5"/>
  <c r="D83" i="5"/>
  <c r="C83" i="5"/>
  <c r="F81" i="5"/>
  <c r="E81" i="5"/>
  <c r="D81" i="5"/>
  <c r="H81" i="5" s="1"/>
  <c r="C81" i="5"/>
  <c r="F79" i="5"/>
  <c r="E79" i="5"/>
  <c r="D79" i="5"/>
  <c r="C79" i="5"/>
  <c r="F77" i="5"/>
  <c r="E77" i="5"/>
  <c r="D77" i="5"/>
  <c r="C77" i="5"/>
  <c r="F75" i="5"/>
  <c r="D75" i="5"/>
  <c r="H75" i="5" s="1"/>
  <c r="C75" i="5"/>
  <c r="F73" i="5"/>
  <c r="E73" i="5"/>
  <c r="D73" i="5"/>
  <c r="H73" i="5" s="1"/>
  <c r="C73" i="5"/>
  <c r="F71" i="5"/>
  <c r="E71" i="5"/>
  <c r="D71" i="5"/>
  <c r="C71" i="5"/>
  <c r="F69" i="5"/>
  <c r="E69" i="5"/>
  <c r="D69" i="5"/>
  <c r="C69" i="5"/>
  <c r="F67" i="5"/>
  <c r="E67" i="5"/>
  <c r="D67" i="5"/>
  <c r="C67" i="5"/>
  <c r="F65" i="5"/>
  <c r="E65" i="5"/>
  <c r="D65" i="5"/>
  <c r="C65" i="5"/>
  <c r="F63" i="5"/>
  <c r="H63" i="5"/>
  <c r="C63" i="5"/>
  <c r="F61" i="5"/>
  <c r="E61" i="5"/>
  <c r="D61" i="5"/>
  <c r="C61" i="5"/>
  <c r="H58" i="5"/>
  <c r="G58" i="5"/>
  <c r="F57" i="5"/>
  <c r="F56" i="5" s="1"/>
  <c r="E57" i="5"/>
  <c r="D57" i="5"/>
  <c r="D56" i="5" s="1"/>
  <c r="C57" i="5"/>
  <c r="C56" i="5" s="1"/>
  <c r="H55" i="5"/>
  <c r="G55" i="5"/>
  <c r="F54" i="5"/>
  <c r="F53" i="5" s="1"/>
  <c r="E54" i="5"/>
  <c r="D54" i="5"/>
  <c r="D53" i="5" s="1"/>
  <c r="C54" i="5"/>
  <c r="C53" i="5" s="1"/>
  <c r="H52" i="5"/>
  <c r="G52" i="5"/>
  <c r="H51" i="5"/>
  <c r="G51" i="5"/>
  <c r="H50" i="5"/>
  <c r="G50" i="5"/>
  <c r="F49" i="5"/>
  <c r="F48" i="5" s="1"/>
  <c r="E49" i="5"/>
  <c r="D49" i="5"/>
  <c r="D48" i="5" s="1"/>
  <c r="C49" i="5"/>
  <c r="C48" i="5" s="1"/>
  <c r="H46" i="5"/>
  <c r="G46" i="5"/>
  <c r="F45" i="5"/>
  <c r="E45" i="5"/>
  <c r="D45" i="5"/>
  <c r="C45" i="5"/>
  <c r="H44" i="5"/>
  <c r="G44" i="5"/>
  <c r="H43" i="5"/>
  <c r="G43" i="5"/>
  <c r="F42" i="5"/>
  <c r="D42" i="5"/>
  <c r="H42" i="5" s="1"/>
  <c r="C42" i="5"/>
  <c r="H41" i="5"/>
  <c r="G41" i="5"/>
  <c r="F40" i="5"/>
  <c r="D40" i="5"/>
  <c r="H40" i="5" s="1"/>
  <c r="C40" i="5"/>
  <c r="H39" i="5"/>
  <c r="G39" i="5"/>
  <c r="F38" i="5"/>
  <c r="E38" i="5"/>
  <c r="D38" i="5"/>
  <c r="C38" i="5"/>
  <c r="H34" i="5"/>
  <c r="E33" i="5"/>
  <c r="D33" i="5"/>
  <c r="C33" i="5"/>
  <c r="H32" i="5"/>
  <c r="G32" i="5"/>
  <c r="F31" i="5"/>
  <c r="E31" i="5"/>
  <c r="D31" i="5"/>
  <c r="C31" i="5"/>
  <c r="F30" i="5"/>
  <c r="H29" i="5"/>
  <c r="G29" i="5"/>
  <c r="H28" i="5"/>
  <c r="G28" i="5"/>
  <c r="H25" i="5"/>
  <c r="G25" i="5"/>
  <c r="H24" i="5"/>
  <c r="G24" i="5"/>
  <c r="H23" i="5"/>
  <c r="G23" i="5"/>
  <c r="H22" i="5"/>
  <c r="G22" i="5"/>
  <c r="F20" i="5"/>
  <c r="E21" i="5"/>
  <c r="E20" i="5" s="1"/>
  <c r="D21" i="5"/>
  <c r="D20" i="5" s="1"/>
  <c r="C21" i="5"/>
  <c r="C20" i="5" s="1"/>
  <c r="H19" i="5"/>
  <c r="G19" i="5"/>
  <c r="H18" i="5"/>
  <c r="G18" i="5"/>
  <c r="H17" i="5"/>
  <c r="G17" i="5"/>
  <c r="H16" i="5"/>
  <c r="G16" i="5"/>
  <c r="F15" i="5"/>
  <c r="F14" i="5" s="1"/>
  <c r="E15" i="5"/>
  <c r="D15" i="5"/>
  <c r="D14" i="5" s="1"/>
  <c r="C15" i="5"/>
  <c r="C14" i="5" s="1"/>
  <c r="H13" i="5"/>
  <c r="G13" i="5"/>
  <c r="H12" i="5"/>
  <c r="G12" i="5"/>
  <c r="H11" i="5"/>
  <c r="G11" i="5"/>
  <c r="F10" i="5"/>
  <c r="F9" i="5" s="1"/>
  <c r="E10" i="5"/>
  <c r="D10" i="5"/>
  <c r="D9" i="5" s="1"/>
  <c r="C10" i="5"/>
  <c r="C9" i="5" s="1"/>
  <c r="E60" i="5" l="1"/>
  <c r="E59" i="5" s="1"/>
  <c r="F60" i="5"/>
  <c r="F59" i="5" s="1"/>
  <c r="C30" i="5"/>
  <c r="G33" i="5"/>
  <c r="C37" i="5"/>
  <c r="C35" i="5" s="1"/>
  <c r="C60" i="5"/>
  <c r="C59" i="5" s="1"/>
  <c r="G77" i="5"/>
  <c r="G81" i="5"/>
  <c r="D60" i="5"/>
  <c r="D59" i="5" s="1"/>
  <c r="G65" i="5"/>
  <c r="D109" i="5"/>
  <c r="H33" i="5"/>
  <c r="H65" i="5"/>
  <c r="H77" i="5"/>
  <c r="G95" i="5"/>
  <c r="C109" i="5"/>
  <c r="G110" i="5"/>
  <c r="G130" i="5"/>
  <c r="H67" i="5"/>
  <c r="G69" i="5"/>
  <c r="G73" i="5"/>
  <c r="H88" i="5"/>
  <c r="G90" i="5"/>
  <c r="G61" i="5"/>
  <c r="H83" i="5"/>
  <c r="G85" i="5"/>
  <c r="H136" i="5"/>
  <c r="G15" i="5"/>
  <c r="G21" i="5"/>
  <c r="G31" i="5"/>
  <c r="G38" i="5"/>
  <c r="H69" i="5"/>
  <c r="H79" i="5"/>
  <c r="H85" i="5"/>
  <c r="H90" i="5"/>
  <c r="H104" i="5"/>
  <c r="H130" i="5"/>
  <c r="H20" i="5"/>
  <c r="G40" i="5"/>
  <c r="G54" i="5"/>
  <c r="H57" i="5"/>
  <c r="C8" i="5"/>
  <c r="C145" i="5" s="1"/>
  <c r="H71" i="5"/>
  <c r="E94" i="5"/>
  <c r="H99" i="5"/>
  <c r="H10" i="5"/>
  <c r="D30" i="5"/>
  <c r="D37" i="5"/>
  <c r="D35" i="5" s="1"/>
  <c r="F37" i="5"/>
  <c r="G45" i="5"/>
  <c r="H49" i="5"/>
  <c r="C94" i="5"/>
  <c r="C93" i="5" s="1"/>
  <c r="E132" i="5"/>
  <c r="G132" i="5" s="1"/>
  <c r="E53" i="5"/>
  <c r="G53" i="5" s="1"/>
  <c r="H45" i="5"/>
  <c r="E30" i="5"/>
  <c r="E14" i="5"/>
  <c r="H14" i="5" s="1"/>
  <c r="F109" i="5"/>
  <c r="F94" i="5" s="1"/>
  <c r="F93" i="5" s="1"/>
  <c r="F35" i="5"/>
  <c r="D94" i="5"/>
  <c r="D93" i="5" s="1"/>
  <c r="H109" i="5"/>
  <c r="H38" i="5"/>
  <c r="H21" i="5"/>
  <c r="H31" i="5"/>
  <c r="H61" i="5"/>
  <c r="H110" i="5"/>
  <c r="E9" i="5"/>
  <c r="G10" i="5"/>
  <c r="G20" i="5"/>
  <c r="G42" i="5"/>
  <c r="E48" i="5"/>
  <c r="G49" i="5"/>
  <c r="E56" i="5"/>
  <c r="G57" i="5"/>
  <c r="G63" i="5"/>
  <c r="G67" i="5"/>
  <c r="G71" i="5"/>
  <c r="G75" i="5"/>
  <c r="G79" i="5"/>
  <c r="G83" i="5"/>
  <c r="G88" i="5"/>
  <c r="G99" i="5"/>
  <c r="G104" i="5"/>
  <c r="G109" i="5"/>
  <c r="H15" i="5"/>
  <c r="H54" i="5"/>
  <c r="H95" i="5"/>
  <c r="E37" i="5"/>
  <c r="E93" i="4"/>
  <c r="E79" i="4"/>
  <c r="E59" i="4"/>
  <c r="E15" i="4"/>
  <c r="E14" i="4" s="1"/>
  <c r="H53" i="5" l="1"/>
  <c r="E93" i="5"/>
  <c r="H94" i="5"/>
  <c r="H60" i="5"/>
  <c r="H132" i="5"/>
  <c r="G60" i="5"/>
  <c r="G30" i="5"/>
  <c r="F8" i="5"/>
  <c r="F145" i="5" s="1"/>
  <c r="H59" i="5"/>
  <c r="D8" i="5"/>
  <c r="D145" i="5" s="1"/>
  <c r="H30" i="5"/>
  <c r="G59" i="5"/>
  <c r="G14" i="5"/>
  <c r="H56" i="5"/>
  <c r="G56" i="5"/>
  <c r="G94" i="5"/>
  <c r="H9" i="5"/>
  <c r="G9" i="5"/>
  <c r="H37" i="5"/>
  <c r="G37" i="5"/>
  <c r="E35" i="5"/>
  <c r="H93" i="5"/>
  <c r="H48" i="5"/>
  <c r="G48" i="5"/>
  <c r="F107" i="4"/>
  <c r="H140" i="4"/>
  <c r="F140" i="4"/>
  <c r="E140" i="4"/>
  <c r="H139" i="4"/>
  <c r="H137" i="4"/>
  <c r="F137" i="4"/>
  <c r="E137" i="4"/>
  <c r="F135" i="4"/>
  <c r="E135" i="4"/>
  <c r="H135" i="4" s="1"/>
  <c r="F133" i="4"/>
  <c r="E133" i="4"/>
  <c r="D133" i="4"/>
  <c r="D129" i="4" s="1"/>
  <c r="C133" i="4"/>
  <c r="C129" i="4" s="1"/>
  <c r="H132" i="4"/>
  <c r="G132" i="4"/>
  <c r="H131" i="4"/>
  <c r="G131" i="4"/>
  <c r="H130" i="4"/>
  <c r="G130" i="4"/>
  <c r="F129" i="4"/>
  <c r="E129" i="4"/>
  <c r="H128" i="4"/>
  <c r="G128" i="4"/>
  <c r="F127" i="4"/>
  <c r="E127" i="4"/>
  <c r="D127" i="4"/>
  <c r="C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H112" i="4"/>
  <c r="G112" i="4"/>
  <c r="H111" i="4"/>
  <c r="G111" i="4"/>
  <c r="H110" i="4"/>
  <c r="G110" i="4"/>
  <c r="H109" i="4"/>
  <c r="G109" i="4"/>
  <c r="H108" i="4"/>
  <c r="G108" i="4"/>
  <c r="E107" i="4"/>
  <c r="D107" i="4"/>
  <c r="D106" i="4" s="1"/>
  <c r="C107" i="4"/>
  <c r="C106" i="4" s="1"/>
  <c r="H105" i="4"/>
  <c r="H104" i="4"/>
  <c r="H103" i="4"/>
  <c r="G103" i="4"/>
  <c r="H102" i="4"/>
  <c r="G102" i="4"/>
  <c r="F101" i="4"/>
  <c r="F96" i="4" s="1"/>
  <c r="E101" i="4"/>
  <c r="E96" i="4" s="1"/>
  <c r="D101" i="4"/>
  <c r="C101" i="4"/>
  <c r="H100" i="4"/>
  <c r="G100" i="4"/>
  <c r="H99" i="4"/>
  <c r="G99" i="4"/>
  <c r="H98" i="4"/>
  <c r="H97" i="4"/>
  <c r="D96" i="4"/>
  <c r="C96" i="4"/>
  <c r="H95" i="4"/>
  <c r="G95" i="4"/>
  <c r="H94" i="4"/>
  <c r="G94" i="4"/>
  <c r="F93" i="4"/>
  <c r="D93" i="4"/>
  <c r="G93" i="4" s="1"/>
  <c r="C93" i="4"/>
  <c r="H90" i="4"/>
  <c r="H89" i="4"/>
  <c r="F88" i="4"/>
  <c r="E88" i="4"/>
  <c r="D88" i="4"/>
  <c r="H88" i="4" s="1"/>
  <c r="C88" i="4"/>
  <c r="F86" i="4"/>
  <c r="E86" i="4"/>
  <c r="D86" i="4"/>
  <c r="H86" i="4" s="1"/>
  <c r="C86" i="4"/>
  <c r="H85" i="4"/>
  <c r="G85" i="4"/>
  <c r="H84" i="4"/>
  <c r="G84" i="4"/>
  <c r="F83" i="4"/>
  <c r="E83" i="4"/>
  <c r="D83" i="4"/>
  <c r="H83" i="4" s="1"/>
  <c r="C83" i="4"/>
  <c r="F81" i="4"/>
  <c r="E81" i="4"/>
  <c r="D81" i="4"/>
  <c r="H81" i="4" s="1"/>
  <c r="C81" i="4"/>
  <c r="F79" i="4"/>
  <c r="D79" i="4"/>
  <c r="H79" i="4" s="1"/>
  <c r="C79" i="4"/>
  <c r="F77" i="4"/>
  <c r="E77" i="4"/>
  <c r="D77" i="4"/>
  <c r="H77" i="4" s="1"/>
  <c r="C77" i="4"/>
  <c r="F75" i="4"/>
  <c r="E75" i="4"/>
  <c r="D75" i="4"/>
  <c r="H75" i="4" s="1"/>
  <c r="C75" i="4"/>
  <c r="F73" i="4"/>
  <c r="E73" i="4"/>
  <c r="D73" i="4"/>
  <c r="H73" i="4" s="1"/>
  <c r="C73" i="4"/>
  <c r="F71" i="4"/>
  <c r="E71" i="4"/>
  <c r="D71" i="4"/>
  <c r="H71" i="4" s="1"/>
  <c r="C71" i="4"/>
  <c r="F69" i="4"/>
  <c r="E69" i="4"/>
  <c r="D69" i="4"/>
  <c r="H69" i="4" s="1"/>
  <c r="C69" i="4"/>
  <c r="F67" i="4"/>
  <c r="E67" i="4"/>
  <c r="D67" i="4"/>
  <c r="H67" i="4" s="1"/>
  <c r="C67" i="4"/>
  <c r="F65" i="4"/>
  <c r="E65" i="4"/>
  <c r="D65" i="4"/>
  <c r="H65" i="4" s="1"/>
  <c r="C65" i="4"/>
  <c r="F63" i="4"/>
  <c r="E63" i="4"/>
  <c r="D63" i="4"/>
  <c r="H63" i="4" s="1"/>
  <c r="C63" i="4"/>
  <c r="F61" i="4"/>
  <c r="E61" i="4"/>
  <c r="E58" i="4" s="1"/>
  <c r="D61" i="4"/>
  <c r="H61" i="4" s="1"/>
  <c r="C61" i="4"/>
  <c r="F59" i="4"/>
  <c r="G59" i="4"/>
  <c r="D59" i="4"/>
  <c r="D58" i="4" s="1"/>
  <c r="C59" i="4"/>
  <c r="C58" i="4"/>
  <c r="H57" i="4"/>
  <c r="G57" i="4"/>
  <c r="F56" i="4"/>
  <c r="F55" i="4" s="1"/>
  <c r="E56" i="4"/>
  <c r="G56" i="4" s="1"/>
  <c r="D56" i="4"/>
  <c r="C56" i="4"/>
  <c r="D55" i="4"/>
  <c r="C55" i="4"/>
  <c r="H54" i="4"/>
  <c r="G54" i="4"/>
  <c r="F53" i="4"/>
  <c r="E53" i="4"/>
  <c r="G53" i="4" s="1"/>
  <c r="D53" i="4"/>
  <c r="D52" i="4" s="1"/>
  <c r="C53" i="4"/>
  <c r="C52" i="4" s="1"/>
  <c r="F52" i="4"/>
  <c r="E52" i="4"/>
  <c r="H51" i="4"/>
  <c r="G51" i="4"/>
  <c r="H50" i="4"/>
  <c r="G50" i="4"/>
  <c r="H49" i="4"/>
  <c r="G49" i="4"/>
  <c r="F48" i="4"/>
  <c r="F47" i="4" s="1"/>
  <c r="E48" i="4"/>
  <c r="D48" i="4"/>
  <c r="D47" i="4" s="1"/>
  <c r="C48" i="4"/>
  <c r="C47" i="4" s="1"/>
  <c r="H45" i="4"/>
  <c r="G45" i="4"/>
  <c r="F44" i="4"/>
  <c r="E44" i="4"/>
  <c r="D44" i="4"/>
  <c r="H44" i="4" s="1"/>
  <c r="C44" i="4"/>
  <c r="H43" i="4"/>
  <c r="G43" i="4"/>
  <c r="H42" i="4"/>
  <c r="G42" i="4"/>
  <c r="F41" i="4"/>
  <c r="D41" i="4"/>
  <c r="H41" i="4" s="1"/>
  <c r="C41" i="4"/>
  <c r="H40" i="4"/>
  <c r="G40" i="4"/>
  <c r="F39" i="4"/>
  <c r="E39" i="4"/>
  <c r="H39" i="4" s="1"/>
  <c r="D39" i="4"/>
  <c r="C39" i="4"/>
  <c r="H38" i="4"/>
  <c r="G38" i="4"/>
  <c r="F37" i="4"/>
  <c r="E37" i="4"/>
  <c r="D37" i="4"/>
  <c r="D36" i="4" s="1"/>
  <c r="D34" i="4" s="1"/>
  <c r="C37" i="4"/>
  <c r="C36" i="4" s="1"/>
  <c r="C34" i="4" s="1"/>
  <c r="H33" i="4"/>
  <c r="F32" i="4"/>
  <c r="E32" i="4"/>
  <c r="G32" i="4" s="1"/>
  <c r="D32" i="4"/>
  <c r="C32" i="4"/>
  <c r="H31" i="4"/>
  <c r="G31" i="4"/>
  <c r="F30" i="4"/>
  <c r="E30" i="4"/>
  <c r="D30" i="4"/>
  <c r="D29" i="4" s="1"/>
  <c r="C30" i="4"/>
  <c r="C29" i="4"/>
  <c r="H28" i="4"/>
  <c r="G28" i="4"/>
  <c r="H27" i="4"/>
  <c r="G27" i="4"/>
  <c r="H25" i="4"/>
  <c r="G25" i="4"/>
  <c r="H24" i="4"/>
  <c r="G24" i="4"/>
  <c r="H23" i="4"/>
  <c r="G23" i="4"/>
  <c r="H22" i="4"/>
  <c r="G22" i="4"/>
  <c r="F21" i="4"/>
  <c r="F20" i="4" s="1"/>
  <c r="E21" i="4"/>
  <c r="D21" i="4"/>
  <c r="C21" i="4"/>
  <c r="C20" i="4" s="1"/>
  <c r="D20" i="4"/>
  <c r="H19" i="4"/>
  <c r="G19" i="4"/>
  <c r="H18" i="4"/>
  <c r="G18" i="4"/>
  <c r="H17" i="4"/>
  <c r="G17" i="4"/>
  <c r="H16" i="4"/>
  <c r="G16" i="4"/>
  <c r="F15" i="4"/>
  <c r="F14" i="4" s="1"/>
  <c r="D15" i="4"/>
  <c r="D14" i="4" s="1"/>
  <c r="C15" i="4"/>
  <c r="C14" i="4"/>
  <c r="H13" i="4"/>
  <c r="G13" i="4"/>
  <c r="H12" i="4"/>
  <c r="G12" i="4"/>
  <c r="H11" i="4"/>
  <c r="G11" i="4"/>
  <c r="F10" i="4"/>
  <c r="F9" i="4" s="1"/>
  <c r="E10" i="4"/>
  <c r="D10" i="4"/>
  <c r="D9" i="4" s="1"/>
  <c r="C10" i="4"/>
  <c r="C9" i="4" s="1"/>
  <c r="C92" i="4" l="1"/>
  <c r="C91" i="4" s="1"/>
  <c r="H55" i="4"/>
  <c r="G15" i="4"/>
  <c r="G30" i="4"/>
  <c r="E55" i="4"/>
  <c r="G55" i="4" s="1"/>
  <c r="C8" i="4"/>
  <c r="F34" i="4"/>
  <c r="H56" i="4"/>
  <c r="G58" i="4"/>
  <c r="G63" i="4"/>
  <c r="G65" i="4"/>
  <c r="G67" i="4"/>
  <c r="G71" i="4"/>
  <c r="G73" i="4"/>
  <c r="G75" i="4"/>
  <c r="G79" i="4"/>
  <c r="G83" i="4"/>
  <c r="G88" i="4"/>
  <c r="G129" i="4"/>
  <c r="H10" i="4"/>
  <c r="F29" i="4"/>
  <c r="H37" i="4"/>
  <c r="G44" i="4"/>
  <c r="H48" i="4"/>
  <c r="H52" i="4"/>
  <c r="G107" i="4"/>
  <c r="G127" i="4"/>
  <c r="H133" i="4"/>
  <c r="G93" i="5"/>
  <c r="E145" i="5"/>
  <c r="G35" i="5"/>
  <c r="H35" i="5"/>
  <c r="E8" i="5"/>
  <c r="H101" i="4"/>
  <c r="H96" i="4"/>
  <c r="H58" i="4"/>
  <c r="E47" i="4"/>
  <c r="G47" i="4" s="1"/>
  <c r="E36" i="4"/>
  <c r="H36" i="4" s="1"/>
  <c r="G21" i="4"/>
  <c r="E20" i="4"/>
  <c r="G10" i="4"/>
  <c r="E9" i="4"/>
  <c r="G9" i="4" s="1"/>
  <c r="F106" i="4"/>
  <c r="F92" i="4"/>
  <c r="F91" i="4" s="1"/>
  <c r="F58" i="4"/>
  <c r="F36" i="4"/>
  <c r="C142" i="4"/>
  <c r="G52" i="4"/>
  <c r="D92" i="4"/>
  <c r="D91" i="4" s="1"/>
  <c r="H59" i="4"/>
  <c r="H15" i="4"/>
  <c r="H21" i="4"/>
  <c r="H30" i="4"/>
  <c r="H32" i="4"/>
  <c r="E106" i="4"/>
  <c r="E92" i="4" s="1"/>
  <c r="H127" i="4"/>
  <c r="H129" i="4"/>
  <c r="H53" i="4"/>
  <c r="H93" i="4"/>
  <c r="H107" i="4"/>
  <c r="D8" i="4"/>
  <c r="D142" i="4" s="1"/>
  <c r="G37" i="4"/>
  <c r="G39" i="4"/>
  <c r="G41" i="4"/>
  <c r="G48" i="4"/>
  <c r="G61" i="4"/>
  <c r="G69" i="4"/>
  <c r="G77" i="4"/>
  <c r="G81" i="4"/>
  <c r="G86" i="4"/>
  <c r="G96" i="4"/>
  <c r="G101" i="4"/>
  <c r="E29" i="4"/>
  <c r="F8" i="4" l="1"/>
  <c r="H8" i="5"/>
  <c r="G8" i="5"/>
  <c r="H47" i="4"/>
  <c r="G36" i="4"/>
  <c r="E34" i="4"/>
  <c r="H9" i="4"/>
  <c r="F142" i="4"/>
  <c r="G20" i="4"/>
  <c r="H20" i="4"/>
  <c r="G29" i="4"/>
  <c r="H29" i="4"/>
  <c r="H92" i="4"/>
  <c r="G92" i="4"/>
  <c r="E91" i="4"/>
  <c r="G14" i="4"/>
  <c r="H14" i="4"/>
  <c r="E8" i="4"/>
  <c r="H106" i="4"/>
  <c r="G106" i="4"/>
  <c r="F140" i="3"/>
  <c r="E140" i="3"/>
  <c r="H140" i="3" s="1"/>
  <c r="H139" i="3"/>
  <c r="F137" i="3"/>
  <c r="E137" i="3"/>
  <c r="H137" i="3" s="1"/>
  <c r="H135" i="3"/>
  <c r="F135" i="3"/>
  <c r="E135" i="3"/>
  <c r="F133" i="3"/>
  <c r="E133" i="3"/>
  <c r="H133" i="3" s="1"/>
  <c r="D133" i="3"/>
  <c r="C133" i="3"/>
  <c r="H132" i="3"/>
  <c r="G132" i="3"/>
  <c r="H131" i="3"/>
  <c r="G131" i="3"/>
  <c r="H130" i="3"/>
  <c r="G130" i="3"/>
  <c r="F129" i="3"/>
  <c r="D129" i="3"/>
  <c r="C129" i="3"/>
  <c r="H128" i="3"/>
  <c r="G128" i="3"/>
  <c r="F127" i="3"/>
  <c r="E127" i="3"/>
  <c r="G127" i="3" s="1"/>
  <c r="D127" i="3"/>
  <c r="C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H112" i="3"/>
  <c r="G112" i="3"/>
  <c r="H111" i="3"/>
  <c r="G111" i="3"/>
  <c r="H110" i="3"/>
  <c r="G110" i="3"/>
  <c r="H109" i="3"/>
  <c r="G109" i="3"/>
  <c r="H108" i="3"/>
  <c r="G108" i="3"/>
  <c r="F107" i="3"/>
  <c r="E107" i="3"/>
  <c r="D107" i="3"/>
  <c r="D106" i="3" s="1"/>
  <c r="C107" i="3"/>
  <c r="C106" i="3"/>
  <c r="H105" i="3"/>
  <c r="H104" i="3"/>
  <c r="H103" i="3"/>
  <c r="G103" i="3"/>
  <c r="H102" i="3"/>
  <c r="G102" i="3"/>
  <c r="F101" i="3"/>
  <c r="F96" i="3" s="1"/>
  <c r="E101" i="3"/>
  <c r="E96" i="3" s="1"/>
  <c r="D101" i="3"/>
  <c r="C101" i="3"/>
  <c r="H100" i="3"/>
  <c r="G100" i="3"/>
  <c r="H99" i="3"/>
  <c r="G99" i="3"/>
  <c r="H98" i="3"/>
  <c r="H97" i="3"/>
  <c r="D96" i="3"/>
  <c r="C96" i="3"/>
  <c r="H95" i="3"/>
  <c r="G95" i="3"/>
  <c r="H94" i="3"/>
  <c r="G94" i="3"/>
  <c r="F93" i="3"/>
  <c r="E93" i="3"/>
  <c r="G93" i="3" s="1"/>
  <c r="D93" i="3"/>
  <c r="C93" i="3"/>
  <c r="C92" i="3" s="1"/>
  <c r="C91" i="3" s="1"/>
  <c r="H90" i="3"/>
  <c r="H89" i="3"/>
  <c r="F88" i="3"/>
  <c r="E88" i="3"/>
  <c r="D88" i="3"/>
  <c r="C88" i="3"/>
  <c r="F86" i="3"/>
  <c r="E86" i="3"/>
  <c r="D86" i="3"/>
  <c r="C86" i="3"/>
  <c r="H85" i="3"/>
  <c r="G85" i="3"/>
  <c r="H84" i="3"/>
  <c r="G84" i="3"/>
  <c r="F83" i="3"/>
  <c r="E83" i="3"/>
  <c r="D83" i="3"/>
  <c r="H83" i="3" s="1"/>
  <c r="C83" i="3"/>
  <c r="F81" i="3"/>
  <c r="E81" i="3"/>
  <c r="D81" i="3"/>
  <c r="H81" i="3" s="1"/>
  <c r="C81" i="3"/>
  <c r="F79" i="3"/>
  <c r="E79" i="3"/>
  <c r="D79" i="3"/>
  <c r="C79" i="3"/>
  <c r="F77" i="3"/>
  <c r="E77" i="3"/>
  <c r="D77" i="3"/>
  <c r="C77" i="3"/>
  <c r="F75" i="3"/>
  <c r="E75" i="3"/>
  <c r="D75" i="3"/>
  <c r="H75" i="3" s="1"/>
  <c r="C75" i="3"/>
  <c r="F73" i="3"/>
  <c r="E73" i="3"/>
  <c r="D73" i="3"/>
  <c r="C73" i="3"/>
  <c r="F71" i="3"/>
  <c r="E71" i="3"/>
  <c r="D71" i="3"/>
  <c r="H71" i="3" s="1"/>
  <c r="C71" i="3"/>
  <c r="F69" i="3"/>
  <c r="E69" i="3"/>
  <c r="D69" i="3"/>
  <c r="H69" i="3" s="1"/>
  <c r="C69" i="3"/>
  <c r="F67" i="3"/>
  <c r="E67" i="3"/>
  <c r="D67" i="3"/>
  <c r="C67" i="3"/>
  <c r="F65" i="3"/>
  <c r="E65" i="3"/>
  <c r="D65" i="3"/>
  <c r="H65" i="3" s="1"/>
  <c r="C65" i="3"/>
  <c r="F63" i="3"/>
  <c r="E63" i="3"/>
  <c r="D63" i="3"/>
  <c r="H63" i="3" s="1"/>
  <c r="C63" i="3"/>
  <c r="F61" i="3"/>
  <c r="E61" i="3"/>
  <c r="D61" i="3"/>
  <c r="C61" i="3"/>
  <c r="F59" i="3"/>
  <c r="E59" i="3"/>
  <c r="D59" i="3"/>
  <c r="D58" i="3" s="1"/>
  <c r="C59" i="3"/>
  <c r="C58" i="3"/>
  <c r="H57" i="3"/>
  <c r="G57" i="3"/>
  <c r="F56" i="3"/>
  <c r="F55" i="3" s="1"/>
  <c r="E56" i="3"/>
  <c r="E55" i="3" s="1"/>
  <c r="D56" i="3"/>
  <c r="H56" i="3" s="1"/>
  <c r="C56" i="3"/>
  <c r="C55" i="3" s="1"/>
  <c r="H54" i="3"/>
  <c r="G54" i="3"/>
  <c r="F53" i="3"/>
  <c r="F52" i="3" s="1"/>
  <c r="E53" i="3"/>
  <c r="D53" i="3"/>
  <c r="D52" i="3" s="1"/>
  <c r="C53" i="3"/>
  <c r="C52" i="3" s="1"/>
  <c r="H51" i="3"/>
  <c r="G51" i="3"/>
  <c r="H50" i="3"/>
  <c r="G50" i="3"/>
  <c r="H49" i="3"/>
  <c r="G49" i="3"/>
  <c r="G48" i="3"/>
  <c r="F48" i="3"/>
  <c r="F47" i="3" s="1"/>
  <c r="E48" i="3"/>
  <c r="E47" i="3" s="1"/>
  <c r="D48" i="3"/>
  <c r="H48" i="3" s="1"/>
  <c r="C48" i="3"/>
  <c r="C47" i="3" s="1"/>
  <c r="H45" i="3"/>
  <c r="G45" i="3"/>
  <c r="F44" i="3"/>
  <c r="E44" i="3"/>
  <c r="D44" i="3"/>
  <c r="H44" i="3" s="1"/>
  <c r="C44" i="3"/>
  <c r="H43" i="3"/>
  <c r="G43" i="3"/>
  <c r="H42" i="3"/>
  <c r="G42" i="3"/>
  <c r="F41" i="3"/>
  <c r="F34" i="3" s="1"/>
  <c r="E41" i="3"/>
  <c r="D41" i="3"/>
  <c r="C41" i="3"/>
  <c r="H40" i="3"/>
  <c r="G40" i="3"/>
  <c r="F39" i="3"/>
  <c r="E39" i="3"/>
  <c r="G39" i="3" s="1"/>
  <c r="D39" i="3"/>
  <c r="C39" i="3"/>
  <c r="H38" i="3"/>
  <c r="G38" i="3"/>
  <c r="F37" i="3"/>
  <c r="E37" i="3"/>
  <c r="D37" i="3"/>
  <c r="H37" i="3" s="1"/>
  <c r="C37" i="3"/>
  <c r="C36" i="3" s="1"/>
  <c r="C34" i="3" s="1"/>
  <c r="H33" i="3"/>
  <c r="F32" i="3"/>
  <c r="E32" i="3"/>
  <c r="D32" i="3"/>
  <c r="C32" i="3"/>
  <c r="H31" i="3"/>
  <c r="G31" i="3"/>
  <c r="F30" i="3"/>
  <c r="F29" i="3" s="1"/>
  <c r="E30" i="3"/>
  <c r="D30" i="3"/>
  <c r="C30" i="3"/>
  <c r="C29" i="3" s="1"/>
  <c r="D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F20" i="3" s="1"/>
  <c r="E21" i="3"/>
  <c r="D21" i="3"/>
  <c r="D20" i="3" s="1"/>
  <c r="C21" i="3"/>
  <c r="C20" i="3"/>
  <c r="H19" i="3"/>
  <c r="G19" i="3"/>
  <c r="H18" i="3"/>
  <c r="G18" i="3"/>
  <c r="H17" i="3"/>
  <c r="G17" i="3"/>
  <c r="H16" i="3"/>
  <c r="G16" i="3"/>
  <c r="F15" i="3"/>
  <c r="F14" i="3" s="1"/>
  <c r="E15" i="3"/>
  <c r="D15" i="3"/>
  <c r="C15" i="3"/>
  <c r="C14" i="3" s="1"/>
  <c r="D14" i="3"/>
  <c r="H13" i="3"/>
  <c r="G13" i="3"/>
  <c r="H12" i="3"/>
  <c r="G12" i="3"/>
  <c r="H11" i="3"/>
  <c r="G11" i="3"/>
  <c r="F10" i="3"/>
  <c r="F9" i="3" s="1"/>
  <c r="E10" i="3"/>
  <c r="D10" i="3"/>
  <c r="C10" i="3"/>
  <c r="C9" i="3" s="1"/>
  <c r="E9" i="3"/>
  <c r="G21" i="3" l="1"/>
  <c r="G32" i="3"/>
  <c r="G59" i="3"/>
  <c r="G63" i="3"/>
  <c r="G67" i="3"/>
  <c r="G71" i="3"/>
  <c r="G75" i="3"/>
  <c r="G79" i="3"/>
  <c r="G83" i="3"/>
  <c r="G88" i="3"/>
  <c r="F106" i="3"/>
  <c r="E129" i="3"/>
  <c r="G129" i="3" s="1"/>
  <c r="G10" i="3"/>
  <c r="G15" i="3"/>
  <c r="G30" i="3"/>
  <c r="H39" i="3"/>
  <c r="G41" i="3"/>
  <c r="G44" i="3"/>
  <c r="D47" i="3"/>
  <c r="G47" i="3" s="1"/>
  <c r="G56" i="3"/>
  <c r="G107" i="3"/>
  <c r="H145" i="5"/>
  <c r="G145" i="5"/>
  <c r="H34" i="4"/>
  <c r="G34" i="4"/>
  <c r="H91" i="4"/>
  <c r="E142" i="4"/>
  <c r="G91" i="4"/>
  <c r="H8" i="4"/>
  <c r="G8" i="4"/>
  <c r="F92" i="3"/>
  <c r="F91" i="3" s="1"/>
  <c r="F58" i="3"/>
  <c r="F8" i="3" s="1"/>
  <c r="F36" i="3"/>
  <c r="H101" i="3"/>
  <c r="H96" i="3"/>
  <c r="H88" i="3"/>
  <c r="H86" i="3"/>
  <c r="H79" i="3"/>
  <c r="H77" i="3"/>
  <c r="H73" i="3"/>
  <c r="H67" i="3"/>
  <c r="H61" i="3"/>
  <c r="H47" i="3"/>
  <c r="E36" i="3"/>
  <c r="E34" i="3" s="1"/>
  <c r="H41" i="3"/>
  <c r="H10" i="3"/>
  <c r="D55" i="3"/>
  <c r="H55" i="3" s="1"/>
  <c r="G53" i="3"/>
  <c r="D36" i="3"/>
  <c r="D34" i="3" s="1"/>
  <c r="G37" i="3"/>
  <c r="D92" i="3"/>
  <c r="D91" i="3" s="1"/>
  <c r="C8" i="3"/>
  <c r="C142" i="3" s="1"/>
  <c r="D9" i="3"/>
  <c r="G9" i="3" s="1"/>
  <c r="H9" i="3"/>
  <c r="H15" i="3"/>
  <c r="H21" i="3"/>
  <c r="H30" i="3"/>
  <c r="H32" i="3"/>
  <c r="E52" i="3"/>
  <c r="E58" i="3"/>
  <c r="E106" i="3"/>
  <c r="H127" i="3"/>
  <c r="H53" i="3"/>
  <c r="H59" i="3"/>
  <c r="H93" i="3"/>
  <c r="H107" i="3"/>
  <c r="G61" i="3"/>
  <c r="G65" i="3"/>
  <c r="G69" i="3"/>
  <c r="G73" i="3"/>
  <c r="G77" i="3"/>
  <c r="G81" i="3"/>
  <c r="G86" i="3"/>
  <c r="G96" i="3"/>
  <c r="G101" i="3"/>
  <c r="E14" i="3"/>
  <c r="E20" i="3"/>
  <c r="E29" i="3"/>
  <c r="F21" i="2"/>
  <c r="F20" i="2"/>
  <c r="D32" i="2"/>
  <c r="E32" i="2"/>
  <c r="F32" i="2"/>
  <c r="C32" i="2"/>
  <c r="H129" i="3" l="1"/>
  <c r="G55" i="3"/>
  <c r="H142" i="4"/>
  <c r="G142" i="4"/>
  <c r="F142" i="3"/>
  <c r="E8" i="3"/>
  <c r="G36" i="3"/>
  <c r="H36" i="3"/>
  <c r="D8" i="3"/>
  <c r="D142" i="3" s="1"/>
  <c r="H106" i="3"/>
  <c r="G106" i="3"/>
  <c r="H52" i="3"/>
  <c r="G52" i="3"/>
  <c r="H29" i="3"/>
  <c r="G29" i="3"/>
  <c r="H34" i="3"/>
  <c r="G34" i="3"/>
  <c r="G20" i="3"/>
  <c r="H20" i="3"/>
  <c r="E92" i="3"/>
  <c r="G14" i="3"/>
  <c r="H14" i="3"/>
  <c r="H58" i="3"/>
  <c r="G58" i="3"/>
  <c r="C133" i="2"/>
  <c r="C129" i="2" s="1"/>
  <c r="C127" i="2"/>
  <c r="C107" i="2"/>
  <c r="C101" i="2"/>
  <c r="C96" i="2" s="1"/>
  <c r="C93" i="2"/>
  <c r="C88" i="2"/>
  <c r="C86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8" i="2" s="1"/>
  <c r="C56" i="2"/>
  <c r="C55" i="2"/>
  <c r="C53" i="2"/>
  <c r="C52" i="2" s="1"/>
  <c r="C48" i="2"/>
  <c r="C47" i="2"/>
  <c r="C44" i="2"/>
  <c r="C41" i="2"/>
  <c r="C39" i="2"/>
  <c r="C37" i="2"/>
  <c r="C30" i="2"/>
  <c r="C29" i="2" s="1"/>
  <c r="C21" i="2"/>
  <c r="C20" i="2" s="1"/>
  <c r="C15" i="2"/>
  <c r="C14" i="2"/>
  <c r="C10" i="2"/>
  <c r="C9" i="2" s="1"/>
  <c r="C106" i="2" l="1"/>
  <c r="C36" i="2"/>
  <c r="C34" i="2" s="1"/>
  <c r="G8" i="3"/>
  <c r="H8" i="3"/>
  <c r="H92" i="3"/>
  <c r="G92" i="3"/>
  <c r="E91" i="3"/>
  <c r="C92" i="2"/>
  <c r="C91" i="2" s="1"/>
  <c r="C8" i="2"/>
  <c r="H95" i="2"/>
  <c r="G95" i="2"/>
  <c r="E93" i="2"/>
  <c r="F93" i="2"/>
  <c r="D93" i="2"/>
  <c r="F140" i="2"/>
  <c r="E140" i="2"/>
  <c r="H140" i="2" s="1"/>
  <c r="H139" i="2"/>
  <c r="F137" i="2"/>
  <c r="E137" i="2"/>
  <c r="H137" i="2" s="1"/>
  <c r="H135" i="2"/>
  <c r="F135" i="2"/>
  <c r="E135" i="2"/>
  <c r="F133" i="2"/>
  <c r="E133" i="2"/>
  <c r="H133" i="2" s="1"/>
  <c r="D133" i="2"/>
  <c r="H132" i="2"/>
  <c r="G132" i="2"/>
  <c r="H131" i="2"/>
  <c r="G131" i="2"/>
  <c r="H130" i="2"/>
  <c r="G130" i="2"/>
  <c r="F129" i="2"/>
  <c r="D129" i="2"/>
  <c r="H128" i="2"/>
  <c r="G128" i="2"/>
  <c r="F127" i="2"/>
  <c r="E127" i="2"/>
  <c r="D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H112" i="2"/>
  <c r="G112" i="2"/>
  <c r="H111" i="2"/>
  <c r="G111" i="2"/>
  <c r="H110" i="2"/>
  <c r="G110" i="2"/>
  <c r="H109" i="2"/>
  <c r="G109" i="2"/>
  <c r="H108" i="2"/>
  <c r="G108" i="2"/>
  <c r="F107" i="2"/>
  <c r="F106" i="2" s="1"/>
  <c r="E107" i="2"/>
  <c r="D107" i="2"/>
  <c r="H105" i="2"/>
  <c r="H104" i="2"/>
  <c r="H103" i="2"/>
  <c r="G103" i="2"/>
  <c r="H102" i="2"/>
  <c r="G102" i="2"/>
  <c r="F101" i="2"/>
  <c r="F96" i="2" s="1"/>
  <c r="E101" i="2"/>
  <c r="D101" i="2"/>
  <c r="H100" i="2"/>
  <c r="G100" i="2"/>
  <c r="H99" i="2"/>
  <c r="G99" i="2"/>
  <c r="H98" i="2"/>
  <c r="H97" i="2"/>
  <c r="D96" i="2"/>
  <c r="H94" i="2"/>
  <c r="G94" i="2"/>
  <c r="H90" i="2"/>
  <c r="H89" i="2"/>
  <c r="F88" i="2"/>
  <c r="E88" i="2"/>
  <c r="D88" i="2"/>
  <c r="F86" i="2"/>
  <c r="E86" i="2"/>
  <c r="G86" i="2" s="1"/>
  <c r="D86" i="2"/>
  <c r="H85" i="2"/>
  <c r="G85" i="2"/>
  <c r="H84" i="2"/>
  <c r="G84" i="2"/>
  <c r="F83" i="2"/>
  <c r="E83" i="2"/>
  <c r="D83" i="2"/>
  <c r="F81" i="2"/>
  <c r="E81" i="2"/>
  <c r="G81" i="2" s="1"/>
  <c r="D81" i="2"/>
  <c r="F79" i="2"/>
  <c r="E79" i="2"/>
  <c r="D79" i="2"/>
  <c r="F77" i="2"/>
  <c r="E77" i="2"/>
  <c r="D77" i="2"/>
  <c r="F75" i="2"/>
  <c r="E75" i="2"/>
  <c r="D75" i="2"/>
  <c r="F73" i="2"/>
  <c r="E73" i="2"/>
  <c r="G73" i="2" s="1"/>
  <c r="D73" i="2"/>
  <c r="F71" i="2"/>
  <c r="E71" i="2"/>
  <c r="D71" i="2"/>
  <c r="F69" i="2"/>
  <c r="E69" i="2"/>
  <c r="D69" i="2"/>
  <c r="F67" i="2"/>
  <c r="E67" i="2"/>
  <c r="G67" i="2" s="1"/>
  <c r="D67" i="2"/>
  <c r="F65" i="2"/>
  <c r="E65" i="2"/>
  <c r="D65" i="2"/>
  <c r="H65" i="2" s="1"/>
  <c r="F63" i="2"/>
  <c r="E63" i="2"/>
  <c r="H63" i="2" s="1"/>
  <c r="D63" i="2"/>
  <c r="F61" i="2"/>
  <c r="E61" i="2"/>
  <c r="D61" i="2"/>
  <c r="F59" i="2"/>
  <c r="E59" i="2"/>
  <c r="D59" i="2"/>
  <c r="D58" i="2" s="1"/>
  <c r="H57" i="2"/>
  <c r="G57" i="2"/>
  <c r="F56" i="2"/>
  <c r="F55" i="2" s="1"/>
  <c r="E56" i="2"/>
  <c r="G56" i="2" s="1"/>
  <c r="D56" i="2"/>
  <c r="H54" i="2"/>
  <c r="G54" i="2"/>
  <c r="F53" i="2"/>
  <c r="F52" i="2" s="1"/>
  <c r="E53" i="2"/>
  <c r="D53" i="2"/>
  <c r="D52" i="2" s="1"/>
  <c r="H51" i="2"/>
  <c r="G51" i="2"/>
  <c r="H50" i="2"/>
  <c r="G50" i="2"/>
  <c r="H49" i="2"/>
  <c r="G49" i="2"/>
  <c r="F48" i="2"/>
  <c r="F47" i="2" s="1"/>
  <c r="E48" i="2"/>
  <c r="G48" i="2" s="1"/>
  <c r="D48" i="2"/>
  <c r="H45" i="2"/>
  <c r="G45" i="2"/>
  <c r="F44" i="2"/>
  <c r="E44" i="2"/>
  <c r="D44" i="2"/>
  <c r="H43" i="2"/>
  <c r="G43" i="2"/>
  <c r="H42" i="2"/>
  <c r="G42" i="2"/>
  <c r="F41" i="2"/>
  <c r="E41" i="2"/>
  <c r="G41" i="2" s="1"/>
  <c r="D41" i="2"/>
  <c r="H40" i="2"/>
  <c r="G40" i="2"/>
  <c r="F39" i="2"/>
  <c r="E39" i="2"/>
  <c r="D39" i="2"/>
  <c r="H39" i="2" s="1"/>
  <c r="H38" i="2"/>
  <c r="G38" i="2"/>
  <c r="F37" i="2"/>
  <c r="E37" i="2"/>
  <c r="G37" i="2" s="1"/>
  <c r="D37" i="2"/>
  <c r="H33" i="2"/>
  <c r="H32" i="2"/>
  <c r="H31" i="2"/>
  <c r="G31" i="2"/>
  <c r="F30" i="2"/>
  <c r="E30" i="2"/>
  <c r="D30" i="2"/>
  <c r="D29" i="2" s="1"/>
  <c r="H28" i="2"/>
  <c r="G28" i="2"/>
  <c r="H27" i="2"/>
  <c r="G27" i="2"/>
  <c r="H25" i="2"/>
  <c r="G25" i="2"/>
  <c r="H24" i="2"/>
  <c r="G24" i="2"/>
  <c r="H23" i="2"/>
  <c r="G23" i="2"/>
  <c r="H22" i="2"/>
  <c r="G22" i="2"/>
  <c r="E21" i="2"/>
  <c r="D21" i="2"/>
  <c r="D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H13" i="2"/>
  <c r="G13" i="2"/>
  <c r="H12" i="2"/>
  <c r="G12" i="2"/>
  <c r="H11" i="2"/>
  <c r="G11" i="2"/>
  <c r="F10" i="2"/>
  <c r="F9" i="2" s="1"/>
  <c r="E10" i="2"/>
  <c r="D10" i="2"/>
  <c r="D9" i="2" s="1"/>
  <c r="H41" i="2" l="1"/>
  <c r="H61" i="2"/>
  <c r="H79" i="2"/>
  <c r="H107" i="2"/>
  <c r="G39" i="2"/>
  <c r="H69" i="2"/>
  <c r="H86" i="2"/>
  <c r="C142" i="2"/>
  <c r="H91" i="3"/>
  <c r="E142" i="3"/>
  <c r="G91" i="3"/>
  <c r="F36" i="2"/>
  <c r="E36" i="2"/>
  <c r="G10" i="2"/>
  <c r="G21" i="2"/>
  <c r="F29" i="2"/>
  <c r="G32" i="2"/>
  <c r="F58" i="2"/>
  <c r="G65" i="2"/>
  <c r="G75" i="2"/>
  <c r="G83" i="2"/>
  <c r="G127" i="2"/>
  <c r="E47" i="2"/>
  <c r="G61" i="2"/>
  <c r="H71" i="2"/>
  <c r="G79" i="2"/>
  <c r="G101" i="2"/>
  <c r="F92" i="2"/>
  <c r="F91" i="2" s="1"/>
  <c r="G44" i="2"/>
  <c r="G30" i="2"/>
  <c r="F34" i="2"/>
  <c r="G53" i="2"/>
  <c r="E55" i="2"/>
  <c r="H59" i="2"/>
  <c r="H67" i="2"/>
  <c r="G69" i="2"/>
  <c r="G77" i="2"/>
  <c r="G88" i="2"/>
  <c r="G93" i="2"/>
  <c r="H81" i="2"/>
  <c r="H75" i="2"/>
  <c r="G71" i="2"/>
  <c r="G63" i="2"/>
  <c r="G59" i="2"/>
  <c r="H48" i="2"/>
  <c r="H37" i="2"/>
  <c r="E9" i="2"/>
  <c r="G9" i="2" s="1"/>
  <c r="H10" i="2"/>
  <c r="E106" i="2"/>
  <c r="H127" i="2"/>
  <c r="G107" i="2"/>
  <c r="E96" i="2"/>
  <c r="G96" i="2" s="1"/>
  <c r="H56" i="2"/>
  <c r="H15" i="2"/>
  <c r="H21" i="2"/>
  <c r="E14" i="2"/>
  <c r="E20" i="2"/>
  <c r="E29" i="2"/>
  <c r="D36" i="2"/>
  <c r="D34" i="2" s="1"/>
  <c r="H44" i="2"/>
  <c r="D47" i="2"/>
  <c r="G47" i="2" s="1"/>
  <c r="H53" i="2"/>
  <c r="D55" i="2"/>
  <c r="G55" i="2" s="1"/>
  <c r="H73" i="2"/>
  <c r="H77" i="2"/>
  <c r="H83" i="2"/>
  <c r="H88" i="2"/>
  <c r="H93" i="2"/>
  <c r="H101" i="2"/>
  <c r="D106" i="2"/>
  <c r="D92" i="2" s="1"/>
  <c r="D91" i="2" s="1"/>
  <c r="H9" i="2"/>
  <c r="E58" i="2"/>
  <c r="E129" i="2"/>
  <c r="H30" i="2"/>
  <c r="E34" i="2"/>
  <c r="E52" i="2"/>
  <c r="H47" i="2" l="1"/>
  <c r="E92" i="2"/>
  <c r="H96" i="2"/>
  <c r="H142" i="3"/>
  <c r="G142" i="3"/>
  <c r="F8" i="2"/>
  <c r="F142" i="2" s="1"/>
  <c r="D8" i="2"/>
  <c r="D142" i="2" s="1"/>
  <c r="H106" i="2"/>
  <c r="E8" i="2"/>
  <c r="H92" i="2"/>
  <c r="G92" i="2"/>
  <c r="E91" i="2"/>
  <c r="H129" i="2"/>
  <c r="G129" i="2"/>
  <c r="H55" i="2"/>
  <c r="H29" i="2"/>
  <c r="G29" i="2"/>
  <c r="G106" i="2"/>
  <c r="H52" i="2"/>
  <c r="G52" i="2"/>
  <c r="G58" i="2"/>
  <c r="H58" i="2"/>
  <c r="H20" i="2"/>
  <c r="G20" i="2"/>
  <c r="H34" i="2"/>
  <c r="G34" i="2"/>
  <c r="H36" i="2"/>
  <c r="H14" i="2"/>
  <c r="G14" i="2"/>
  <c r="G36" i="2"/>
  <c r="E76" i="1"/>
  <c r="F76" i="1"/>
  <c r="D76" i="1"/>
  <c r="H8" i="2" l="1"/>
  <c r="G8" i="2"/>
  <c r="G91" i="2"/>
  <c r="E142" i="2"/>
  <c r="H91" i="2"/>
  <c r="G76" i="1"/>
  <c r="H76" i="1"/>
  <c r="E32" i="1"/>
  <c r="D32" i="1"/>
  <c r="F32" i="1"/>
  <c r="F109" i="1"/>
  <c r="H114" i="1"/>
  <c r="G114" i="1"/>
  <c r="F142" i="1"/>
  <c r="F137" i="1"/>
  <c r="F135" i="1"/>
  <c r="G87" i="1"/>
  <c r="H87" i="1"/>
  <c r="H88" i="1"/>
  <c r="F89" i="1"/>
  <c r="F84" i="1"/>
  <c r="F82" i="1"/>
  <c r="E96" i="1"/>
  <c r="F96" i="1"/>
  <c r="D96" i="1"/>
  <c r="E51" i="1"/>
  <c r="F51" i="1"/>
  <c r="D51" i="1"/>
  <c r="H60" i="1"/>
  <c r="E59" i="1"/>
  <c r="E58" i="1" s="1"/>
  <c r="F59" i="1"/>
  <c r="F58" i="1" s="1"/>
  <c r="D59" i="1"/>
  <c r="D58" i="1" s="1"/>
  <c r="E103" i="1"/>
  <c r="E98" i="1" s="1"/>
  <c r="F103" i="1"/>
  <c r="F98" i="1" s="1"/>
  <c r="D103" i="1"/>
  <c r="D98" i="1" s="1"/>
  <c r="H142" i="2" l="1"/>
  <c r="G142" i="2"/>
  <c r="H59" i="1"/>
  <c r="G59" i="1"/>
  <c r="H99" i="1" l="1"/>
  <c r="F80" i="1"/>
  <c r="E80" i="1"/>
  <c r="E64" i="1"/>
  <c r="E62" i="1"/>
  <c r="D62" i="1"/>
  <c r="D64" i="1"/>
  <c r="D80" i="1"/>
  <c r="G64" i="1" l="1"/>
  <c r="H80" i="1"/>
  <c r="G11" i="1"/>
  <c r="E142" i="1" l="1"/>
  <c r="H142" i="1" s="1"/>
  <c r="H141" i="1"/>
  <c r="F139" i="1"/>
  <c r="E139" i="1"/>
  <c r="H139" i="1" s="1"/>
  <c r="E137" i="1"/>
  <c r="H137" i="1" s="1"/>
  <c r="E135" i="1"/>
  <c r="H135" i="1" s="1"/>
  <c r="D135" i="1"/>
  <c r="D131" i="1" s="1"/>
  <c r="H134" i="1"/>
  <c r="G134" i="1"/>
  <c r="H133" i="1"/>
  <c r="G133" i="1"/>
  <c r="H132" i="1"/>
  <c r="G132" i="1"/>
  <c r="F131" i="1"/>
  <c r="C131" i="1"/>
  <c r="H130" i="1"/>
  <c r="G130" i="1"/>
  <c r="F129" i="1"/>
  <c r="E129" i="1"/>
  <c r="D129" i="1"/>
  <c r="C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8" i="1"/>
  <c r="G118" i="1"/>
  <c r="H119" i="1"/>
  <c r="G119" i="1"/>
  <c r="H115" i="1"/>
  <c r="H117" i="1"/>
  <c r="G117" i="1"/>
  <c r="H116" i="1"/>
  <c r="G116" i="1"/>
  <c r="H113" i="1"/>
  <c r="G113" i="1"/>
  <c r="H112" i="1"/>
  <c r="G112" i="1"/>
  <c r="H111" i="1"/>
  <c r="G111" i="1"/>
  <c r="H110" i="1"/>
  <c r="G110" i="1"/>
  <c r="E109" i="1"/>
  <c r="D109" i="1"/>
  <c r="C109" i="1"/>
  <c r="H107" i="1"/>
  <c r="H106" i="1"/>
  <c r="H105" i="1"/>
  <c r="G105" i="1"/>
  <c r="H104" i="1"/>
  <c r="G104" i="1"/>
  <c r="C103" i="1"/>
  <c r="C98" i="1" s="1"/>
  <c r="H102" i="1"/>
  <c r="G102" i="1"/>
  <c r="H101" i="1"/>
  <c r="G101" i="1"/>
  <c r="H100" i="1"/>
  <c r="H97" i="1"/>
  <c r="G97" i="1"/>
  <c r="C96" i="1"/>
  <c r="H93" i="1"/>
  <c r="H92" i="1"/>
  <c r="F91" i="1"/>
  <c r="E91" i="1"/>
  <c r="D91" i="1"/>
  <c r="C91" i="1"/>
  <c r="E89" i="1"/>
  <c r="D89" i="1"/>
  <c r="C89" i="1"/>
  <c r="G88" i="1"/>
  <c r="F86" i="1"/>
  <c r="E86" i="1"/>
  <c r="D86" i="1"/>
  <c r="C86" i="1"/>
  <c r="E84" i="1"/>
  <c r="D84" i="1"/>
  <c r="E82" i="1"/>
  <c r="D82" i="1"/>
  <c r="G80" i="1"/>
  <c r="C80" i="1"/>
  <c r="F78" i="1"/>
  <c r="E78" i="1"/>
  <c r="D78" i="1"/>
  <c r="C78" i="1"/>
  <c r="F74" i="1"/>
  <c r="E74" i="1"/>
  <c r="D74" i="1"/>
  <c r="C74" i="1"/>
  <c r="F72" i="1"/>
  <c r="E72" i="1"/>
  <c r="D72" i="1"/>
  <c r="C72" i="1"/>
  <c r="F70" i="1"/>
  <c r="E70" i="1"/>
  <c r="D70" i="1"/>
  <c r="C70" i="1"/>
  <c r="F68" i="1"/>
  <c r="E68" i="1"/>
  <c r="D68" i="1"/>
  <c r="C68" i="1"/>
  <c r="F66" i="1"/>
  <c r="E66" i="1"/>
  <c r="E61" i="1" s="1"/>
  <c r="D66" i="1"/>
  <c r="C66" i="1"/>
  <c r="F64" i="1"/>
  <c r="C64" i="1"/>
  <c r="F62" i="1"/>
  <c r="C62" i="1"/>
  <c r="G60" i="1"/>
  <c r="C58" i="1"/>
  <c r="H57" i="1"/>
  <c r="G57" i="1"/>
  <c r="F56" i="1"/>
  <c r="F55" i="1" s="1"/>
  <c r="E56" i="1"/>
  <c r="E55" i="1" s="1"/>
  <c r="D56" i="1"/>
  <c r="D55" i="1" s="1"/>
  <c r="C56" i="1"/>
  <c r="C55" i="1" s="1"/>
  <c r="H54" i="1"/>
  <c r="G54" i="1"/>
  <c r="H53" i="1"/>
  <c r="G53" i="1"/>
  <c r="H52" i="1"/>
  <c r="G52" i="1"/>
  <c r="F50" i="1"/>
  <c r="E50" i="1"/>
  <c r="D50" i="1"/>
  <c r="C51" i="1"/>
  <c r="C50" i="1" s="1"/>
  <c r="H48" i="1"/>
  <c r="G48" i="1"/>
  <c r="F47" i="1"/>
  <c r="E47" i="1"/>
  <c r="D47" i="1"/>
  <c r="C47" i="1"/>
  <c r="H46" i="1"/>
  <c r="G46" i="1"/>
  <c r="H45" i="1"/>
  <c r="G45" i="1"/>
  <c r="F44" i="1"/>
  <c r="E44" i="1"/>
  <c r="D44" i="1"/>
  <c r="C44" i="1"/>
  <c r="H43" i="1"/>
  <c r="G43" i="1"/>
  <c r="F42" i="1"/>
  <c r="E42" i="1"/>
  <c r="D42" i="1"/>
  <c r="C42" i="1"/>
  <c r="H41" i="1"/>
  <c r="G41" i="1"/>
  <c r="F40" i="1"/>
  <c r="E40" i="1"/>
  <c r="D40" i="1"/>
  <c r="C40" i="1"/>
  <c r="H36" i="1"/>
  <c r="H35" i="1"/>
  <c r="G35" i="1"/>
  <c r="H34" i="1"/>
  <c r="G34" i="1"/>
  <c r="H33" i="1"/>
  <c r="G33" i="1"/>
  <c r="C32" i="1"/>
  <c r="H31" i="1"/>
  <c r="G31" i="1"/>
  <c r="F30" i="1"/>
  <c r="F29" i="1" s="1"/>
  <c r="E30" i="1"/>
  <c r="E29" i="1" s="1"/>
  <c r="D30" i="1"/>
  <c r="D29" i="1" s="1"/>
  <c r="C30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E20" i="1" s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D15" i="1"/>
  <c r="D14" i="1" s="1"/>
  <c r="C15" i="1"/>
  <c r="C14" i="1" s="1"/>
  <c r="H13" i="1"/>
  <c r="G13" i="1"/>
  <c r="H12" i="1"/>
  <c r="G12" i="1"/>
  <c r="H11" i="1"/>
  <c r="F10" i="1"/>
  <c r="F9" i="1" s="1"/>
  <c r="E10" i="1"/>
  <c r="E9" i="1" s="1"/>
  <c r="D10" i="1"/>
  <c r="C10" i="1"/>
  <c r="C9" i="1" s="1"/>
  <c r="G91" i="1" l="1"/>
  <c r="F61" i="1"/>
  <c r="D61" i="1"/>
  <c r="G66" i="1"/>
  <c r="H86" i="1"/>
  <c r="G68" i="1"/>
  <c r="H72" i="1"/>
  <c r="G72" i="1"/>
  <c r="G74" i="1"/>
  <c r="H74" i="1"/>
  <c r="C29" i="1"/>
  <c r="H82" i="1"/>
  <c r="H70" i="1"/>
  <c r="G70" i="1"/>
  <c r="G78" i="1"/>
  <c r="H78" i="1"/>
  <c r="H84" i="1"/>
  <c r="H89" i="1"/>
  <c r="D108" i="1"/>
  <c r="D95" i="1" s="1"/>
  <c r="D94" i="1" s="1"/>
  <c r="H10" i="1"/>
  <c r="H29" i="1"/>
  <c r="H66" i="1"/>
  <c r="E39" i="1"/>
  <c r="E37" i="1" s="1"/>
  <c r="H42" i="1"/>
  <c r="H50" i="1"/>
  <c r="G103" i="1"/>
  <c r="G109" i="1"/>
  <c r="E131" i="1"/>
  <c r="G131" i="1" s="1"/>
  <c r="H40" i="1"/>
  <c r="F37" i="1"/>
  <c r="H44" i="1"/>
  <c r="H47" i="1"/>
  <c r="H64" i="1"/>
  <c r="G86" i="1"/>
  <c r="G89" i="1"/>
  <c r="H91" i="1"/>
  <c r="G58" i="1"/>
  <c r="G10" i="1"/>
  <c r="G56" i="1"/>
  <c r="G129" i="1"/>
  <c r="F108" i="1"/>
  <c r="F95" i="1" s="1"/>
  <c r="F94" i="1" s="1"/>
  <c r="G96" i="1"/>
  <c r="C108" i="1"/>
  <c r="C95" i="1" s="1"/>
  <c r="C94" i="1" s="1"/>
  <c r="H98" i="1"/>
  <c r="G98" i="1"/>
  <c r="H68" i="1"/>
  <c r="H55" i="1"/>
  <c r="H56" i="1"/>
  <c r="H109" i="1"/>
  <c r="G82" i="1"/>
  <c r="F39" i="1"/>
  <c r="H58" i="1"/>
  <c r="G84" i="1"/>
  <c r="H103" i="1"/>
  <c r="G62" i="1"/>
  <c r="G55" i="1"/>
  <c r="G50" i="1"/>
  <c r="H51" i="1"/>
  <c r="G47" i="1"/>
  <c r="D39" i="1"/>
  <c r="D37" i="1" s="1"/>
  <c r="G32" i="1"/>
  <c r="H30" i="1"/>
  <c r="G30" i="1"/>
  <c r="G21" i="1"/>
  <c r="G15" i="1"/>
  <c r="D9" i="1"/>
  <c r="G9" i="1" s="1"/>
  <c r="C61" i="1"/>
  <c r="C39" i="1"/>
  <c r="C37" i="1" s="1"/>
  <c r="G29" i="1"/>
  <c r="E14" i="1"/>
  <c r="H32" i="1"/>
  <c r="H62" i="1"/>
  <c r="H96" i="1"/>
  <c r="H129" i="1"/>
  <c r="H21" i="1"/>
  <c r="G40" i="1"/>
  <c r="G42" i="1"/>
  <c r="G44" i="1"/>
  <c r="G51" i="1"/>
  <c r="E108" i="1"/>
  <c r="E95" i="1" s="1"/>
  <c r="H15" i="1"/>
  <c r="F8" i="1" l="1"/>
  <c r="F144" i="1" s="1"/>
  <c r="H131" i="1"/>
  <c r="C8" i="1"/>
  <c r="C144" i="1" s="1"/>
  <c r="E8" i="1"/>
  <c r="G39" i="1"/>
  <c r="H39" i="1"/>
  <c r="D8" i="1"/>
  <c r="D144" i="1" s="1"/>
  <c r="H9" i="1"/>
  <c r="H95" i="1"/>
  <c r="G95" i="1"/>
  <c r="E94" i="1"/>
  <c r="H61" i="1"/>
  <c r="G61" i="1"/>
  <c r="G108" i="1"/>
  <c r="H108" i="1"/>
  <c r="H20" i="1"/>
  <c r="G20" i="1"/>
  <c r="H37" i="1"/>
  <c r="G37" i="1"/>
  <c r="G14" i="1"/>
  <c r="H14" i="1"/>
  <c r="H8" i="1" l="1"/>
  <c r="G8" i="1"/>
  <c r="G94" i="1"/>
  <c r="E144" i="1"/>
  <c r="H94" i="1"/>
  <c r="H144" i="1" l="1"/>
  <c r="G144" i="1"/>
</calcChain>
</file>

<file path=xl/sharedStrings.xml><?xml version="1.0" encoding="utf-8"?>
<sst xmlns="http://schemas.openxmlformats.org/spreadsheetml/2006/main" count="3271" uniqueCount="376">
  <si>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</si>
  <si>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</si>
  <si>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</si>
  <si>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</si>
  <si>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</si>
  <si>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</t>
  </si>
  <si>
    <t>Откл. от год. плана</t>
  </si>
  <si>
    <t>в %</t>
  </si>
  <si>
    <t>в сумме</t>
  </si>
  <si>
    <t xml:space="preserve"> ДОХОДЫ</t>
  </si>
  <si>
    <t>Налоги на прибыль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</si>
  <si>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</si>
  <si>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</si>
  <si>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</si>
  <si>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</si>
  <si>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</si>
  <si>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</si>
  <si>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</si>
  <si>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</si>
  <si>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</si>
  <si>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</si>
  <si>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</si>
  <si>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системой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</si>
  <si>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</si>
  <si>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</si>
  <si>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</si>
  <si>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Единый налог на вмененный доход для отдельных видов деятельности</t>
  </si>
  <si>
    <t>Единый налог на вмененный доход (истекшие до 1 января 2011г)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</si>
  <si>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</si>
  <si>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</si>
  <si>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</si>
  <si>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</t>
  </si>
  <si>
    <t>Государственная пошлина по делам рассм. в судах общей юрисдикции</t>
  </si>
  <si>
    <t>Государственная пошлина за гос. регистрацию, а также за совершение прочих юр. значимых действий</t>
  </si>
  <si>
    <t>Государственная пошлина на гос. регистрацию прав, ограничений прав на недвижимое имущество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</si>
  <si>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</si>
  <si>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</si>
  <si>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</si>
  <si>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</si>
  <si>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</si>
  <si>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</si>
  <si>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</si>
  <si>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</si>
  <si>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</si>
  <si>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</si>
  <si>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поступления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</si>
  <si>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</si>
  <si>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</si>
  <si>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</si>
  <si>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</si>
  <si>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</si>
  <si>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</si>
  <si>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</si>
  <si>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</si>
  <si>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</si>
  <si>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</si>
  <si>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</si>
  <si>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</si>
  <si>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</si>
  <si>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</si>
  <si>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</si>
  <si>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</si>
  <si>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</si>
  <si>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</si>
  <si>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</si>
  <si>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</si>
  <si>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</si>
  <si>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</si>
  <si>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</si>
  <si>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</si>
  <si>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</si>
  <si>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</si>
  <si>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</si>
  <si>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</si>
  <si>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</si>
  <si>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</si>
  <si>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</si>
  <si>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</si>
  <si>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</si>
  <si>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</si>
  <si>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</si>
  <si>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</si>
  <si>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</si>
  <si>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</si>
  <si>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</si>
  <si>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</si>
  <si>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</si>
  <si>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</si>
  <si>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</si>
  <si>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</si>
  <si>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</si>
  <si>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</si>
  <si>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</si>
  <si>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</si>
  <si>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</si>
  <si>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</si>
  <si>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</si>
  <si>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</si>
  <si>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</si>
  <si>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</si>
  <si>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</si>
  <si>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</si>
  <si>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</si>
  <si>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</si>
  <si>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</si>
  <si>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</si>
  <si>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</si>
  <si>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</si>
  <si>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</si>
  <si>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1 17 00000 00 0000 000</t>
  </si>
  <si>
    <t>Прочие неналоговые доходы</t>
  </si>
  <si>
    <t>1 17 01050 05 0000 180</t>
  </si>
  <si>
    <t xml:space="preserve">Невыясненные поступления, зачисляемые в местные б-ты </t>
  </si>
  <si>
    <t>1 17 05050 05 0000 180</t>
  </si>
  <si>
    <t xml:space="preserve"> 2 00 00000 00 0000 000</t>
  </si>
  <si>
    <t>Безвозмездные перечисления</t>
  </si>
  <si>
    <t xml:space="preserve"> 2 02 00000 00 0000 000</t>
  </si>
  <si>
    <t>Безвозмездные перечисления от других бюджетов</t>
  </si>
  <si>
    <t xml:space="preserve"> 2 02 15000 00 0000 150</t>
  </si>
  <si>
    <t>Дотации от других уровней бюджетной системы</t>
  </si>
  <si>
    <t xml:space="preserve"> 2 02 15001 05 0000 150</t>
  </si>
  <si>
    <t>2 02 02000 00 0000 150</t>
  </si>
  <si>
    <t>Субсидии бюджетам субъектов. РФ и МО (межбюджетные субсидии)</t>
  </si>
  <si>
    <t>2 02 25097 05 0000 150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</si>
  <si>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</si>
  <si>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</si>
  <si>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</si>
  <si>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на реализацию мероприятий по обеспечению жильем молодых семей.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</si>
  <si>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</si>
  <si>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</si>
  <si>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</si>
  <si>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 xml:space="preserve"> 2 02 29999 05 0000 150</t>
  </si>
  <si>
    <t>Субсидии на проведение кап ремонта в спортивных залах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</si>
  <si>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</si>
  <si>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</si>
  <si>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мун. образований</t>
  </si>
  <si>
    <t>2 02 03024 05 0000 150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</si>
  <si>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</si>
  <si>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</si>
  <si>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</si>
  <si>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 2 02 30024 05 0000 150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</si>
  <si>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</si>
  <si>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</si>
  <si>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</si>
  <si>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</si>
  <si>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</si>
  <si>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</si>
  <si>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</si>
  <si>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</si>
  <si>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</si>
  <si>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</si>
  <si>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</si>
  <si>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</si>
  <si>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2 02 35118 05 0000 150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</si>
  <si>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</si>
  <si>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</si>
  <si>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</si>
  <si>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</si>
  <si>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</si>
  <si>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</si>
  <si>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</si>
  <si>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</si>
  <si>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Единая субвенция на осуществление отдельных гос. полномочий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</si>
  <si>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</si>
  <si>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</si>
  <si>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</si>
  <si>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</si>
  <si>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</si>
  <si>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</si>
  <si>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</si>
  <si>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</si>
  <si>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</si>
  <si>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</si>
  <si>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</si>
  <si>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</si>
  <si>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</si>
  <si>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</si>
  <si>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</si>
  <si>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</si>
  <si>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2 07 50000 00 0000 000</t>
  </si>
  <si>
    <t>Прочие безвозмездные поступления в бюджеты муниц.районов</t>
  </si>
  <si>
    <t>2 07 05030 05 0000150</t>
  </si>
  <si>
    <t>Прочие безвозмездные поступления в бюджеты муниципальных районов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</si>
  <si>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</si>
  <si>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</si>
  <si>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</si>
  <si>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</si>
  <si>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</si>
  <si>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</si>
  <si>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</si>
  <si>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</si>
  <si>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</si>
  <si>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</si>
  <si>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</si>
  <si>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</si>
  <si>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</si>
  <si>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</si>
  <si>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>Исполнитель: Е.М. Исаенкова</t>
  </si>
  <si>
    <t>(2-17-99)</t>
  </si>
  <si>
    <t xml:space="preserve"> на 1 февраля 2022 года</t>
  </si>
  <si>
    <t>План годовой</t>
  </si>
  <si>
    <t>Факт на 1 февраля 2022 года</t>
  </si>
  <si>
    <t>Факт на 1 февраля 2021 года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</si>
  <si>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</si>
  <si>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</si>
  <si>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</si>
  <si>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</si>
  <si>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</si>
  <si>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</si>
  <si>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</si>
  <si>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Субвенции на водоснабжение, водоотведение и в области обращения с тко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</si>
  <si>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</si>
  <si>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Субвенции. на выплату пособия при всех формах устройства детей,лишен.родит.попечения в семью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</si>
  <si>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</si>
  <si>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</si>
  <si>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</si>
  <si>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</si>
  <si>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</si>
  <si>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</si>
  <si>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</si>
  <si>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</si>
  <si>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</si>
  <si>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</si>
  <si>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</si>
  <si>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</si>
  <si>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</si>
  <si>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</si>
  <si>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1 05 01010 01 0000 110</t>
  </si>
  <si>
    <t>1 05 01020 01 0000 110</t>
  </si>
  <si>
    <t>1 05 01050 01 0000 110</t>
  </si>
  <si>
    <t>1 05 02000 02 0000 110</t>
  </si>
  <si>
    <t>1 05 02020 02 0000 110</t>
  </si>
  <si>
    <t>1 05 03000 01 0000 110</t>
  </si>
  <si>
    <t>1 05 04000 02 0000 110</t>
  </si>
  <si>
    <t>1 08 00000 00 0000 000</t>
  </si>
  <si>
    <t>1 08 03000 01 0000 110</t>
  </si>
  <si>
    <t>1 08 03010 01 1000 110</t>
  </si>
  <si>
    <t>1 08 07000 01 0000 110</t>
  </si>
  <si>
    <t>1 08 07020 01 0000 110</t>
  </si>
  <si>
    <t>1 08 07100 01 0000 110</t>
  </si>
  <si>
    <t>1 08 07140 01 0000 110</t>
  </si>
  <si>
    <t>1 08 07150 01 0000 110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</si>
  <si>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</si>
  <si>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</si>
  <si>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</si>
  <si>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</si>
  <si>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</si>
  <si>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1 11 05025 05 0000 120</t>
  </si>
  <si>
    <t>1 11 05030 00 0000 120</t>
  </si>
  <si>
    <t>1 11 05035 05 0000 120</t>
  </si>
  <si>
    <t>1 11 05313 05 0000 120</t>
  </si>
  <si>
    <t>1 11 09040 05 0000 120</t>
  </si>
  <si>
    <t>1 11 09045 05 0000 120</t>
  </si>
  <si>
    <t>1 11 09080 05 0000 120</t>
  </si>
  <si>
    <t>1 16 00000 00 0000 000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</si>
  <si>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</si>
  <si>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</si>
  <si>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1 14 06013 05 0000 430</t>
  </si>
  <si>
    <t>1 13 02995 05 0000 130</t>
  </si>
  <si>
    <t>1 13 02990 00 0000 130</t>
  </si>
  <si>
    <t>1 13 00000 00 0000 000</t>
  </si>
  <si>
    <t>1 12 01070 01 0000 120</t>
  </si>
  <si>
    <t>1 12 01041 01 0000 120</t>
  </si>
  <si>
    <t>1 12 01010 01 0000 120</t>
  </si>
  <si>
    <t>1 12 00000 00 0000 000</t>
  </si>
  <si>
    <t>1 12 01000 01 0000 120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</si>
  <si>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</si>
  <si>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Субвенции на осуществление полномочий по первичному воинскому учету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</si>
  <si>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</si>
  <si>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</si>
  <si>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</si>
  <si>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</si>
  <si>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</si>
  <si>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на 1 марта 2022 года</t>
  </si>
  <si>
    <t>Факт на 1 марта 2022 года</t>
  </si>
  <si>
    <t>Факт на 1 марта 2021 года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</si>
  <si>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</si>
  <si>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</si>
  <si>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Первоначальный план</t>
  </si>
  <si>
    <t xml:space="preserve">Уточненный план </t>
  </si>
  <si>
    <t xml:space="preserve"> на 1 апреля 2022 года</t>
  </si>
  <si>
    <t>Факт на 1 апреля 2022 года</t>
  </si>
  <si>
    <t>Факт на 1 апреля 2021 года</t>
  </si>
  <si>
    <t xml:space="preserve"> на 1 мая 2022 года</t>
  </si>
  <si>
    <t>Факт на 1 мая 2022 года</t>
  </si>
  <si>
    <t>Факт на 1 мая 2021 года</t>
  </si>
  <si>
    <t>Факт на 1 июня 2022 года</t>
  </si>
  <si>
    <t>Факт на 1 июня 2021 года</t>
  </si>
  <si>
    <t>1 05 02010 02 0000 110</t>
  </si>
  <si>
    <t xml:space="preserve"> на 1 июня 2022 года</t>
  </si>
  <si>
    <t>Административные штрафы, установленные  Кодексом Российской Федерации об административных правонарушениях</t>
  </si>
  <si>
    <t>1 16 01 050 01 0000 140</t>
  </si>
  <si>
    <t xml:space="preserve">1 16 01 060 01 0000 140 </t>
  </si>
  <si>
    <t>1 16 07 010 05 0000 140</t>
  </si>
  <si>
    <t>1 16 07 010 01 0000 140</t>
  </si>
  <si>
    <t>1 16 02 010 02 0000 140</t>
  </si>
  <si>
    <t>1 16 02 000 02 0000 140</t>
  </si>
  <si>
    <t>1 16 10 120 00 0000 140</t>
  </si>
  <si>
    <t>1 16 10 129 01 0000 140</t>
  </si>
  <si>
    <t>1 16 10 123 01 0000 140</t>
  </si>
  <si>
    <t>1 16 11 000 01 0000 140</t>
  </si>
  <si>
    <t>1 16 11 050 01 0000 140</t>
  </si>
  <si>
    <t>1 16 01 203 01 0000 140</t>
  </si>
  <si>
    <t>1 16 01 200 01 0000 140</t>
  </si>
  <si>
    <t>1 16 01 193 01 0000 140</t>
  </si>
  <si>
    <t>1 16 01 190 01 0000 140</t>
  </si>
  <si>
    <t>1 16 01 173 01 0000 140</t>
  </si>
  <si>
    <t>1 16 01 170 01 0000 140</t>
  </si>
  <si>
    <t>1 16 01 153 01 0000 140</t>
  </si>
  <si>
    <t>1 16 01 150 01 0000 140</t>
  </si>
  <si>
    <t>1 16 01 143 01 0000 140</t>
  </si>
  <si>
    <t>1 16 01 140 01 0000 140</t>
  </si>
  <si>
    <t>1 16 01 133 01 0000 140</t>
  </si>
  <si>
    <t>1 16 01 130 01 0000 140</t>
  </si>
  <si>
    <t>1 16 01 120 01 0000 140</t>
  </si>
  <si>
    <t>1 16 01 123 01 0000 140</t>
  </si>
  <si>
    <t>1 16 01 073 01 0000 140</t>
  </si>
  <si>
    <t>1 16 01 070 01 0000 140</t>
  </si>
  <si>
    <t>1 16 01 063 01 0000 140</t>
  </si>
  <si>
    <t>1 16 01 053 01 0000 140</t>
  </si>
  <si>
    <t>1 16 01 000 01 0000 140</t>
  </si>
  <si>
    <t>2 02 20 000 00 0000 150</t>
  </si>
  <si>
    <t>Субсидии бюджетам бюджетной системы РФ (межбюджетные субсидии)</t>
  </si>
  <si>
    <t xml:space="preserve"> на 1 июля 2022 года</t>
  </si>
  <si>
    <t>Факт на 1 июля 2022 года</t>
  </si>
  <si>
    <t>Факт на 1 июля 2021 года</t>
  </si>
  <si>
    <t xml:space="preserve"> на 1 сентября 2022 года</t>
  </si>
  <si>
    <t>Факт на 1 сентября 2022 года</t>
  </si>
  <si>
    <t>Факт на 1 сентября 2021 года</t>
  </si>
  <si>
    <t>1 16 01 053 01 0035 140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</si>
  <si>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</si>
  <si>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</si>
  <si>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</si>
  <si>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</si>
  <si>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1 11 05310 05 0000 120</t>
  </si>
  <si>
    <t>1 11 05300 05 0000 120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</si>
  <si>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</si>
  <si>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</si>
  <si>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1 11 090 000 00 0000 120</t>
  </si>
  <si>
    <t>1 11 09 040 00 0000 120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</si>
  <si>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</si>
  <si>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</si>
  <si>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1 11 09080 00 0000 120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</si>
  <si>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</si>
  <si>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1 11 09 045 05 0000 120</t>
  </si>
  <si>
    <t>1 11 09 080 05 0000 120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</si>
  <si>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</si>
  <si>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Плата за выбросы загрязняющих веществ в атмосферный воздух стационарными объектами </t>
  </si>
  <si>
    <t>1 12 01040 01 0000 120</t>
  </si>
  <si>
    <t>Плата за размещение отходов производства</t>
  </si>
  <si>
    <t>1 13 02000 00 0000 130</t>
  </si>
  <si>
    <t>Доходы от компенсации затрат государства</t>
  </si>
  <si>
    <t>ОХОДЫ ОТ ПРОДАЖИ МАТЕРИАЛЬНЫХ И НЕМАТЕРИАЛЬНЫХ АКТИВОВ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</si>
  <si>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</si>
  <si>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</si>
  <si>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</si>
  <si>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1 17 05000 00 0000 180</t>
  </si>
  <si>
    <t>Прочие неналоговые доходы бюджетов муниципальных районо</t>
  </si>
  <si>
    <t>Субвенции на выполнение полномочий по защите населения от болезней общих для человека и животных</t>
  </si>
  <si>
    <t xml:space="preserve"> на 1 августа 2022 года</t>
  </si>
  <si>
    <t xml:space="preserve"> на 1 октября 2022 года</t>
  </si>
  <si>
    <t>Факт на 1 октября 2022 года</t>
  </si>
  <si>
    <t>Факт на 1 октября 2021 года</t>
  </si>
  <si>
    <t xml:space="preserve"> на 1 ноября 2022 года</t>
  </si>
  <si>
    <t>Факт на 1 ноября 2022 года</t>
  </si>
  <si>
    <t>Факт на 1 ноября 2021 года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</si>
  <si>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</si>
  <si>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</si>
  <si>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1 17 01000 00 0000 180</t>
  </si>
  <si>
    <t>Невыясненные поступления</t>
  </si>
  <si>
    <t>Невыясненные поступления, зачисляемые в  бюджеты муниципальных районов</t>
  </si>
  <si>
    <t xml:space="preserve"> на 1 декабря 2022 года</t>
  </si>
  <si>
    <t>Факт на 1 декабря 2022 года</t>
  </si>
  <si>
    <t>Факт на 1 декабря 2021 года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</si>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</sst>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9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167" fontId="8" fillId="0" borderId="0" applyBorder="0" applyProtection="0"/>
  </cellStyleXfs>
  <cellXfs count="57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165" fontId="2" fillId="2" borderId="2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5" fontId="1" fillId="0" borderId="4" xfId="0" applyNumberFormat="1" applyFont="1" applyFill="1" applyBorder="1"/>
    <xf numFmtId="166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0" borderId="6" xfId="0" applyNumberFormat="1" applyFont="1" applyFill="1" applyBorder="1"/>
    <xf numFmtId="165" fontId="1" fillId="2" borderId="6" xfId="0" applyNumberFormat="1" applyFont="1" applyFill="1" applyBorder="1"/>
    <xf numFmtId="165" fontId="1" fillId="0" borderId="7" xfId="0" applyNumberFormat="1" applyFont="1" applyFill="1" applyBorder="1"/>
    <xf numFmtId="165" fontId="1" fillId="2" borderId="7" xfId="0" applyNumberFormat="1" applyFont="1" applyFill="1" applyBorder="1"/>
    <xf numFmtId="166" fontId="1" fillId="2" borderId="8" xfId="0" applyNumberFormat="1" applyFont="1" applyFill="1" applyBorder="1"/>
    <xf numFmtId="0" fontId="2" fillId="0" borderId="10" xfId="1" applyFont="1" applyBorder="1" applyAlignment="1">
      <alignment horizontal="center" vertical="distributed" wrapText="1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11" xfId="0" applyNumberFormat="1" applyFont="1" applyFill="1" applyBorder="1"/>
    <xf numFmtId="0" fontId="1" fillId="0" borderId="0" xfId="0" applyFont="1"/>
    <xf numFmtId="0" fontId="3" fillId="0" borderId="5" xfId="1" applyFont="1" applyBorder="1" applyAlignment="1">
      <alignment horizontal="left" wrapText="1"/>
    </xf>
    <xf numFmtId="165" fontId="3" fillId="0" borderId="6" xfId="0" applyNumberFormat="1" applyFont="1" applyFill="1" applyBorder="1"/>
    <xf numFmtId="165" fontId="3" fillId="2" borderId="6" xfId="0" applyNumberFormat="1" applyFont="1" applyFill="1" applyBorder="1"/>
    <xf numFmtId="0" fontId="3" fillId="0" borderId="12" xfId="1" applyFont="1" applyBorder="1" applyAlignment="1">
      <alignment horizontal="left" wrapText="1"/>
    </xf>
    <xf numFmtId="165" fontId="3" fillId="0" borderId="7" xfId="0" applyNumberFormat="1" applyFont="1" applyFill="1" applyBorder="1"/>
    <xf numFmtId="165" fontId="3" fillId="2" borderId="7" xfId="0" applyNumberFormat="1" applyFont="1" applyFill="1" applyBorder="1"/>
    <xf numFmtId="0" fontId="4" fillId="2" borderId="0" xfId="0" applyFont="1" applyFill="1"/>
    <xf numFmtId="0" fontId="1" fillId="2" borderId="4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2" xfId="0" applyFont="1" applyFill="1" applyBorder="1"/>
    <xf numFmtId="0" fontId="3" fillId="2" borderId="6" xfId="0" applyFont="1" applyFill="1" applyBorder="1" applyAlignment="1">
      <alignment wrapText="1"/>
    </xf>
    <xf numFmtId="165" fontId="1" fillId="0" borderId="6" xfId="0" applyNumberFormat="1" applyFont="1" applyFill="1" applyBorder="1" applyAlignment="1">
      <alignment wrapText="1"/>
    </xf>
    <xf numFmtId="166" fontId="1" fillId="2" borderId="6" xfId="0" applyNumberFormat="1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3" fillId="2" borderId="15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16" xfId="0" applyNumberFormat="1" applyFont="1" applyFill="1" applyBorder="1"/>
    <xf numFmtId="0" fontId="3" fillId="2" borderId="6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6" fontId="1" fillId="2" borderId="7" xfId="0" applyNumberFormat="1" applyFont="1" applyFill="1" applyBorder="1"/>
    <xf numFmtId="165" fontId="1" fillId="2" borderId="7" xfId="0" applyNumberFormat="1" applyFont="1" applyFill="1" applyBorder="1" applyAlignment="1">
      <alignment horizontal="right"/>
    </xf>
    <xf numFmtId="0" fontId="3" fillId="2" borderId="0" xfId="0" applyFont="1" applyFill="1"/>
    <xf numFmtId="165" fontId="1" fillId="0" borderId="26" xfId="0" applyNumberFormat="1" applyFont="1" applyFill="1" applyBorder="1"/>
    <xf numFmtId="165" fontId="1" fillId="2" borderId="26" xfId="0" applyNumberFormat="1" applyFont="1" applyFill="1" applyBorder="1"/>
    <xf numFmtId="165" fontId="1" fillId="0" borderId="2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3" fillId="2" borderId="27" xfId="0" applyFont="1" applyFill="1" applyBorder="1"/>
    <xf numFmtId="165" fontId="1" fillId="0" borderId="8" xfId="0" applyNumberFormat="1" applyFont="1" applyFill="1" applyBorder="1"/>
    <xf numFmtId="165" fontId="1" fillId="2" borderId="8" xfId="0" applyNumberFormat="1" applyFont="1" applyFill="1" applyBorder="1"/>
    <xf numFmtId="165" fontId="1" fillId="0" borderId="3" xfId="0" applyNumberFormat="1" applyFont="1" applyFill="1" applyBorder="1"/>
    <xf numFmtId="0" fontId="1" fillId="2" borderId="7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5" xfId="0" applyFont="1" applyFill="1" applyBorder="1" applyAlignment="1">
      <alignment wrapText="1"/>
    </xf>
    <xf numFmtId="166" fontId="1" fillId="2" borderId="26" xfId="0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/>
    <xf numFmtId="165" fontId="2" fillId="2" borderId="20" xfId="0" applyNumberFormat="1" applyFont="1" applyFill="1" applyBorder="1"/>
    <xf numFmtId="165" fontId="2" fillId="2" borderId="21" xfId="0" applyNumberFormat="1" applyFont="1" applyFill="1" applyBorder="1"/>
    <xf numFmtId="165" fontId="4" fillId="2" borderId="20" xfId="0" applyNumberFormat="1" applyFont="1" applyFill="1" applyBorder="1"/>
    <xf numFmtId="166" fontId="2" fillId="2" borderId="20" xfId="0" applyNumberFormat="1" applyFont="1" applyFill="1" applyBorder="1"/>
    <xf numFmtId="0" fontId="1" fillId="2" borderId="15" xfId="0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wrapText="1"/>
    </xf>
    <xf numFmtId="165" fontId="4" fillId="0" borderId="10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165" fontId="1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65" fontId="3" fillId="0" borderId="4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2" fillId="0" borderId="31" xfId="0" applyNumberFormat="1" applyFont="1" applyFill="1" applyBorder="1"/>
    <xf numFmtId="166" fontId="2" fillId="2" borderId="31" xfId="0" applyNumberFormat="1" applyFont="1" applyFill="1" applyBorder="1"/>
    <xf numFmtId="165" fontId="2" fillId="2" borderId="32" xfId="0" applyNumberFormat="1" applyFont="1" applyFill="1" applyBorder="1"/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3" xfId="0" applyNumberFormat="1" applyFont="1" applyFill="1" applyBorder="1"/>
    <xf numFmtId="165" fontId="2" fillId="0" borderId="26" xfId="0" applyNumberFormat="1" applyFont="1" applyFill="1" applyBorder="1"/>
    <xf numFmtId="166" fontId="2" fillId="2" borderId="26" xfId="0" applyNumberFormat="1" applyFont="1" applyFill="1" applyBorder="1"/>
    <xf numFmtId="165" fontId="2" fillId="2" borderId="34" xfId="0" applyNumberFormat="1" applyFont="1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wrapText="1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wrapText="1"/>
    </xf>
    <xf numFmtId="165" fontId="1" fillId="0" borderId="26" xfId="0" applyNumberFormat="1" applyFont="1" applyFill="1" applyBorder="1" applyAlignment="1">
      <alignment wrapText="1"/>
    </xf>
    <xf numFmtId="167" fontId="7" fillId="0" borderId="6" xfId="2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165" fontId="2" fillId="2" borderId="10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wrapText="1"/>
    </xf>
    <xf numFmtId="165" fontId="1" fillId="2" borderId="16" xfId="0" applyNumberFormat="1" applyFont="1" applyFill="1" applyBorder="1"/>
    <xf numFmtId="166" fontId="1" fillId="2" borderId="16" xfId="0" applyNumberFormat="1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wrapTex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wrapText="1"/>
    </xf>
    <xf numFmtId="0" fontId="1" fillId="2" borderId="41" xfId="0" applyFont="1" applyFill="1" applyBorder="1" applyAlignment="1">
      <alignment horizontal="left"/>
    </xf>
    <xf numFmtId="165" fontId="1" fillId="0" borderId="20" xfId="0" applyNumberFormat="1" applyFont="1" applyFill="1" applyBorder="1"/>
    <xf numFmtId="165" fontId="1" fillId="2" borderId="20" xfId="0" applyNumberFormat="1" applyFont="1" applyFill="1" applyBorder="1"/>
    <xf numFmtId="166" fontId="1" fillId="2" borderId="20" xfId="0" applyNumberFormat="1" applyFont="1" applyFill="1" applyBorder="1"/>
    <xf numFmtId="165" fontId="1" fillId="2" borderId="21" xfId="0" applyNumberFormat="1" applyFont="1" applyFill="1" applyBorder="1"/>
    <xf numFmtId="0" fontId="1" fillId="2" borderId="3" xfId="0" applyFont="1" applyFill="1" applyBorder="1" applyAlignment="1">
      <alignment horizontal="left"/>
    </xf>
    <xf numFmtId="165" fontId="2" fillId="0" borderId="8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/>
    </xf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wrapText="1"/>
    </xf>
    <xf numFmtId="166" fontId="3" fillId="2" borderId="4" xfId="0" applyNumberFormat="1" applyFont="1" applyFill="1" applyBorder="1"/>
    <xf numFmtId="0" fontId="10" fillId="2" borderId="6" xfId="0" applyFont="1" applyFill="1" applyBorder="1" applyAlignment="1">
      <alignment horizontal="left" vertical="distributed" wrapText="1"/>
    </xf>
    <xf numFmtId="0" fontId="3" fillId="2" borderId="6" xfId="1" applyFont="1" applyFill="1" applyBorder="1" applyAlignment="1">
      <alignment horizontal="left" vertical="distributed" wrapText="1"/>
    </xf>
    <xf numFmtId="166" fontId="3" fillId="2" borderId="8" xfId="0" applyNumberFormat="1" applyFont="1" applyFill="1" applyBorder="1"/>
    <xf numFmtId="0" fontId="1" fillId="2" borderId="6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165" fontId="3" fillId="2" borderId="8" xfId="0" applyNumberFormat="1" applyFont="1" applyFill="1" applyBorder="1"/>
    <xf numFmtId="0" fontId="1" fillId="2" borderId="4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26" xfId="0" applyFont="1" applyFill="1" applyBorder="1" applyAlignment="1">
      <alignment wrapText="1"/>
    </xf>
    <xf numFmtId="165" fontId="3" fillId="0" borderId="26" xfId="0" applyNumberFormat="1" applyFont="1" applyFill="1" applyBorder="1"/>
    <xf numFmtId="165" fontId="3" fillId="2" borderId="26" xfId="0" applyNumberFormat="1" applyFont="1" applyFill="1" applyBorder="1"/>
    <xf numFmtId="166" fontId="3" fillId="2" borderId="26" xfId="0" applyNumberFormat="1" applyFont="1" applyFill="1" applyBorder="1"/>
    <xf numFmtId="49" fontId="3" fillId="2" borderId="5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1" fillId="0" borderId="4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166" fontId="2" fillId="2" borderId="46" xfId="0" applyNumberFormat="1" applyFont="1" applyFill="1" applyBorder="1"/>
    <xf numFmtId="0" fontId="2" fillId="2" borderId="10" xfId="0" applyFont="1" applyFill="1" applyBorder="1" applyAlignment="1">
      <alignment horizontal="center" vertical="center"/>
    </xf>
    <xf numFmtId="165" fontId="2" fillId="0" borderId="46" xfId="0" applyNumberFormat="1" applyFont="1" applyFill="1" applyBorder="1"/>
    <xf numFmtId="166" fontId="2" fillId="2" borderId="48" xfId="0" applyNumberFormat="1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5" fontId="2" fillId="0" borderId="4" xfId="0" applyNumberFormat="1" applyFont="1" applyFill="1" applyBorder="1"/>
    <xf numFmtId="166" fontId="2" fillId="2" borderId="4" xfId="0" applyNumberFormat="1" applyFont="1" applyFill="1" applyBorder="1"/>
    <xf numFmtId="165" fontId="2" fillId="2" borderId="4" xfId="0" applyNumberFormat="1" applyFont="1" applyFill="1" applyBorder="1"/>
    <xf numFmtId="0" fontId="2" fillId="2" borderId="20" xfId="0" applyFont="1" applyFill="1" applyBorder="1" applyAlignment="1">
      <alignment horizontal="center"/>
    </xf>
    <xf numFmtId="165" fontId="2" fillId="0" borderId="48" xfId="0" applyNumberFormat="1" applyFont="1" applyFill="1" applyBorder="1"/>
    <xf numFmtId="165" fontId="2" fillId="2" borderId="44" xfId="0" applyNumberFormat="1" applyFont="1" applyFill="1" applyBorder="1"/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165" fontId="2" fillId="0" borderId="51" xfId="0" applyNumberFormat="1" applyFont="1" applyFill="1" applyBorder="1"/>
    <xf numFmtId="165" fontId="2" fillId="2" borderId="52" xfId="0" applyNumberFormat="1" applyFont="1" applyFill="1" applyBorder="1"/>
    <xf numFmtId="0" fontId="2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165" fontId="1" fillId="2" borderId="4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wrapText="1"/>
    </xf>
    <xf numFmtId="166" fontId="3" fillId="2" borderId="6" xfId="0" applyNumberFormat="1" applyFont="1" applyFill="1" applyBorder="1"/>
    <xf numFmtId="165" fontId="3" fillId="0" borderId="7" xfId="0" applyNumberFormat="1" applyFont="1" applyFill="1" applyBorder="1" applyAlignment="1">
      <alignment horizontal="right"/>
    </xf>
    <xf numFmtId="166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2" borderId="4" xfId="0" applyNumberFormat="1" applyFont="1" applyFill="1" applyBorder="1"/>
    <xf numFmtId="165" fontId="3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165" fontId="2" fillId="2" borderId="21" xfId="0" applyNumberFormat="1" applyFont="1" applyFill="1" applyBorder="1"/>
    <xf numFmtId="165" fontId="2" fillId="0" borderId="20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165" fontId="2" fillId="0" borderId="20" xfId="0" applyNumberFormat="1" applyFont="1" applyFill="1" applyBorder="1"/>
    <xf numFmtId="165" fontId="2" fillId="0" borderId="48" xfId="0" applyNumberFormat="1" applyFont="1" applyFill="1" applyBorder="1"/>
    <xf numFmtId="0" fontId="1" fillId="2" borderId="5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wrapText="1"/>
    </xf>
    <xf numFmtId="165" fontId="2" fillId="2" borderId="21" xfId="0" applyNumberFormat="1" applyFont="1" applyFill="1" applyBorder="1"/>
    <xf numFmtId="165" fontId="2" fillId="0" borderId="20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0" fontId="1" fillId="2" borderId="12" xfId="0" applyFont="1" applyFill="1" applyBorder="1" applyAlignment="1">
      <alignment horizontal="center" vertical="top"/>
    </xf>
    <xf numFmtId="165" fontId="1" fillId="0" borderId="6" xfId="0" applyNumberFormat="1" applyFont="1" applyFill="1" applyBorder="1" applyAlignment="1">
      <alignment vertical="top"/>
    </xf>
    <xf numFmtId="165" fontId="1" fillId="2" borderId="6" xfId="0" applyNumberFormat="1" applyFont="1" applyFill="1" applyBorder="1" applyAlignment="1">
      <alignment vertical="top"/>
    </xf>
    <xf numFmtId="166" fontId="1" fillId="2" borderId="6" xfId="0" applyNumberFormat="1" applyFont="1" applyFill="1" applyBorder="1" applyAlignment="1">
      <alignment vertical="top"/>
    </xf>
    <xf numFmtId="0" fontId="2" fillId="2" borderId="19" xfId="0" applyFont="1" applyFill="1" applyBorder="1" applyAlignment="1">
      <alignment horizontal="center" vertical="center"/>
    </xf>
    <xf numFmtId="165" fontId="2" fillId="0" borderId="20" xfId="0" applyNumberFormat="1" applyFont="1" applyFill="1" applyBorder="1"/>
    <xf numFmtId="165" fontId="2" fillId="0" borderId="48" xfId="0" applyNumberFormat="1" applyFont="1" applyFill="1" applyBorder="1"/>
    <xf numFmtId="165" fontId="2" fillId="2" borderId="21" xfId="0" applyNumberFormat="1" applyFont="1" applyFill="1" applyBorder="1"/>
    <xf numFmtId="165" fontId="2" fillId="2" borderId="21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center"/>
    </xf>
    <xf numFmtId="165" fontId="11" fillId="0" borderId="31" xfId="0" applyNumberFormat="1" applyFont="1" applyFill="1" applyBorder="1"/>
    <xf numFmtId="165" fontId="11" fillId="0" borderId="20" xfId="0" applyNumberFormat="1" applyFont="1" applyFill="1" applyBorder="1"/>
    <xf numFmtId="165" fontId="6" fillId="0" borderId="4" xfId="0" applyNumberFormat="1" applyFont="1" applyFill="1" applyBorder="1"/>
    <xf numFmtId="165" fontId="10" fillId="2" borderId="6" xfId="0" applyNumberFormat="1" applyFont="1" applyFill="1" applyBorder="1"/>
    <xf numFmtId="165" fontId="10" fillId="2" borderId="7" xfId="0" applyNumberFormat="1" applyFont="1" applyFill="1" applyBorder="1"/>
    <xf numFmtId="165" fontId="11" fillId="0" borderId="10" xfId="0" applyNumberFormat="1" applyFont="1" applyFill="1" applyBorder="1"/>
    <xf numFmtId="165" fontId="11" fillId="0" borderId="46" xfId="0" applyNumberFormat="1" applyFont="1" applyFill="1" applyBorder="1"/>
    <xf numFmtId="165" fontId="6" fillId="2" borderId="6" xfId="0" applyNumberFormat="1" applyFont="1" applyFill="1" applyBorder="1"/>
    <xf numFmtId="165" fontId="6" fillId="2" borderId="4" xfId="0" applyNumberFormat="1" applyFont="1" applyFill="1" applyBorder="1"/>
    <xf numFmtId="165" fontId="6" fillId="2" borderId="7" xfId="0" applyNumberFormat="1" applyFont="1" applyFill="1" applyBorder="1"/>
    <xf numFmtId="165" fontId="6" fillId="0" borderId="16" xfId="0" applyNumberFormat="1" applyFont="1" applyFill="1" applyBorder="1"/>
    <xf numFmtId="165" fontId="6" fillId="0" borderId="6" xfId="0" applyNumberFormat="1" applyFont="1" applyFill="1" applyBorder="1"/>
    <xf numFmtId="165" fontId="6" fillId="2" borderId="26" xfId="0" applyNumberFormat="1" applyFont="1" applyFill="1" applyBorder="1"/>
    <xf numFmtId="165" fontId="6" fillId="2" borderId="8" xfId="0" applyNumberFormat="1" applyFont="1" applyFill="1" applyBorder="1"/>
    <xf numFmtId="165" fontId="10" fillId="2" borderId="26" xfId="0" applyNumberFormat="1" applyFont="1" applyFill="1" applyBorder="1"/>
    <xf numFmtId="165" fontId="11" fillId="2" borderId="20" xfId="0" applyNumberFormat="1" applyFont="1" applyFill="1" applyBorder="1"/>
    <xf numFmtId="165" fontId="12" fillId="2" borderId="20" xfId="0" applyNumberFormat="1" applyFont="1" applyFill="1" applyBorder="1"/>
    <xf numFmtId="165" fontId="12" fillId="0" borderId="10" xfId="0" applyNumberFormat="1" applyFont="1" applyFill="1" applyBorder="1"/>
    <xf numFmtId="165" fontId="10" fillId="2" borderId="4" xfId="0" applyNumberFormat="1" applyFont="1" applyFill="1" applyBorder="1"/>
    <xf numFmtId="165" fontId="10" fillId="0" borderId="7" xfId="0" applyNumberFormat="1" applyFont="1" applyFill="1" applyBorder="1"/>
    <xf numFmtId="165" fontId="11" fillId="0" borderId="6" xfId="0" applyNumberFormat="1" applyFont="1" applyFill="1" applyBorder="1"/>
    <xf numFmtId="165" fontId="11" fillId="0" borderId="26" xfId="0" applyNumberFormat="1" applyFont="1" applyFill="1" applyBorder="1"/>
    <xf numFmtId="165" fontId="6" fillId="0" borderId="8" xfId="0" applyNumberFormat="1" applyFont="1" applyFill="1" applyBorder="1"/>
    <xf numFmtId="165" fontId="11" fillId="2" borderId="10" xfId="0" applyNumberFormat="1" applyFont="1" applyFill="1" applyBorder="1"/>
    <xf numFmtId="165" fontId="6" fillId="2" borderId="16" xfId="0" applyNumberFormat="1" applyFont="1" applyFill="1" applyBorder="1"/>
    <xf numFmtId="165" fontId="6" fillId="2" borderId="20" xfId="0" applyNumberFormat="1" applyFont="1" applyFill="1" applyBorder="1"/>
    <xf numFmtId="164" fontId="11" fillId="2" borderId="0" xfId="0" applyNumberFormat="1" applyFont="1" applyFill="1" applyBorder="1"/>
    <xf numFmtId="164" fontId="11" fillId="2" borderId="0" xfId="0" applyNumberFormat="1" applyFont="1" applyFill="1"/>
    <xf numFmtId="0" fontId="6" fillId="2" borderId="0" xfId="0" applyFont="1" applyFill="1"/>
    <xf numFmtId="165" fontId="6" fillId="2" borderId="6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center" wrapText="1"/>
    </xf>
    <xf numFmtId="165" fontId="2" fillId="2" borderId="21" xfId="0" applyNumberFormat="1" applyFont="1" applyFill="1" applyBorder="1"/>
    <xf numFmtId="165" fontId="2" fillId="0" borderId="20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165" fontId="2" fillId="2" borderId="18" xfId="0" applyNumberFormat="1" applyFont="1" applyFill="1" applyBorder="1"/>
    <xf numFmtId="0" fontId="2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5" fontId="2" fillId="0" borderId="20" xfId="0" applyNumberFormat="1" applyFont="1" applyFill="1" applyBorder="1"/>
    <xf numFmtId="165" fontId="2" fillId="0" borderId="48" xfId="0" applyNumberFormat="1" applyFont="1" applyFill="1" applyBorder="1"/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166" fontId="2" fillId="2" borderId="48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0" xfId="0" applyFont="1"/>
    <xf numFmtId="0" fontId="2" fillId="2" borderId="4" xfId="0" applyFont="1" applyFill="1" applyBorder="1"/>
    <xf numFmtId="0" fontId="2" fillId="0" borderId="6" xfId="0" applyFont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/>
    </xf>
    <xf numFmtId="165" fontId="4" fillId="0" borderId="16" xfId="0" applyNumberFormat="1" applyFont="1" applyFill="1" applyBorder="1"/>
    <xf numFmtId="166" fontId="2" fillId="2" borderId="16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165" fontId="4" fillId="0" borderId="6" xfId="0" applyNumberFormat="1" applyFont="1" applyFill="1" applyBorder="1"/>
    <xf numFmtId="0" fontId="2" fillId="2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165" fontId="1" fillId="2" borderId="3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65" fontId="11" fillId="2" borderId="31" xfId="0" applyNumberFormat="1" applyFont="1" applyFill="1" applyBorder="1"/>
    <xf numFmtId="165" fontId="11" fillId="2" borderId="46" xfId="0" applyNumberFormat="1" applyFont="1" applyFill="1" applyBorder="1"/>
    <xf numFmtId="165" fontId="11" fillId="2" borderId="20" xfId="0" applyNumberFormat="1" applyFont="1" applyFill="1" applyBorder="1"/>
    <xf numFmtId="165" fontId="4" fillId="2" borderId="16" xfId="0" applyNumberFormat="1" applyFont="1" applyFill="1" applyBorder="1"/>
    <xf numFmtId="165" fontId="4" fillId="2" borderId="6" xfId="0" applyNumberFormat="1" applyFont="1" applyFill="1" applyBorder="1"/>
    <xf numFmtId="165" fontId="11" fillId="2" borderId="6" xfId="0" applyNumberFormat="1" applyFont="1" applyFill="1" applyBorder="1"/>
    <xf numFmtId="165" fontId="11" fillId="2" borderId="26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165" fontId="11" fillId="2" borderId="4" xfId="0" applyNumberFormat="1" applyFont="1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165" fontId="2" fillId="2" borderId="31" xfId="0" applyNumberFormat="1" applyFont="1" applyFill="1" applyBorder="1"/>
    <xf numFmtId="165" fontId="6" fillId="2" borderId="6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5" fontId="2" fillId="0" borderId="20" xfId="0" applyNumberFormat="1" applyFont="1" applyFill="1" applyBorder="1"/>
    <xf numFmtId="165" fontId="2" fillId="0" borderId="48" xfId="0" applyNumberFormat="1" applyFont="1" applyFill="1" applyBorder="1"/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166" fontId="2" fillId="2" borderId="48" xfId="0" applyNumberFormat="1" applyFont="1" applyFill="1" applyBorder="1"/>
    <xf numFmtId="165" fontId="11" fillId="2" borderId="20" xfId="0" applyNumberFormat="1" applyFont="1" applyFill="1" applyBorder="1"/>
    <xf numFmtId="165" fontId="4" fillId="3" borderId="16" xfId="0" applyNumberFormat="1" applyFont="1" applyFill="1" applyBorder="1"/>
    <xf numFmtId="165" fontId="4" fillId="3" borderId="6" xfId="0" applyNumberFormat="1" applyFont="1" applyFill="1" applyBorder="1"/>
    <xf numFmtId="0" fontId="13" fillId="0" borderId="0" xfId="0" applyFont="1"/>
    <xf numFmtId="0" fontId="13" fillId="0" borderId="6" xfId="0" applyFont="1" applyBorder="1"/>
    <xf numFmtId="0" fontId="2" fillId="2" borderId="17" xfId="0" applyFont="1" applyFill="1" applyBorder="1" applyAlignment="1">
      <alignment horizontal="center" vertical="center"/>
    </xf>
    <xf numFmtId="165" fontId="2" fillId="0" borderId="16" xfId="0" applyNumberFormat="1" applyFont="1" applyFill="1" applyBorder="1"/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166" fontId="2" fillId="2" borderId="47" xfId="0" applyNumberFormat="1" applyFont="1" applyFill="1" applyBorder="1"/>
    <xf numFmtId="165" fontId="11" fillId="2" borderId="16" xfId="0" applyNumberFormat="1" applyFont="1" applyFill="1" applyBorder="1"/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166" fontId="2" fillId="2" borderId="47" xfId="0" applyNumberFormat="1" applyFont="1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165" fontId="11" fillId="2" borderId="16" xfId="0" applyNumberFormat="1" applyFont="1" applyFill="1" applyBorder="1"/>
    <xf numFmtId="165" fontId="11" fillId="2" borderId="20" xfId="0" applyNumberFormat="1" applyFont="1" applyFill="1" applyBorder="1"/>
    <xf numFmtId="0" fontId="3" fillId="2" borderId="22" xfId="0" applyFont="1" applyFill="1" applyBorder="1" applyAlignment="1">
      <alignment horizontal="center" vertical="center"/>
    </xf>
    <xf numFmtId="165" fontId="11" fillId="2" borderId="8" xfId="0" applyNumberFormat="1" applyFont="1" applyFill="1" applyBorder="1"/>
    <xf numFmtId="166" fontId="2" fillId="2" borderId="13" xfId="0" applyNumberFormat="1" applyFont="1" applyFill="1" applyBorder="1"/>
    <xf numFmtId="165" fontId="2" fillId="2" borderId="14" xfId="0" applyNumberFormat="1" applyFont="1" applyFill="1" applyBorder="1"/>
    <xf numFmtId="165" fontId="2" fillId="2" borderId="6" xfId="0" applyNumberFormat="1" applyFont="1" applyFill="1" applyBorder="1"/>
    <xf numFmtId="0" fontId="2" fillId="2" borderId="16" xfId="0" applyFont="1" applyFill="1" applyBorder="1" applyAlignment="1">
      <alignment horizontal="distributed" vertical="distributed"/>
    </xf>
    <xf numFmtId="0" fontId="13" fillId="0" borderId="6" xfId="0" applyFont="1" applyBorder="1" applyAlignment="1">
      <alignment horizontal="distributed" vertical="distributed"/>
    </xf>
    <xf numFmtId="0" fontId="14" fillId="0" borderId="0" xfId="0" applyFont="1"/>
    <xf numFmtId="0" fontId="14" fillId="0" borderId="6" xfId="0" applyFont="1" applyBorder="1"/>
    <xf numFmtId="0" fontId="1" fillId="2" borderId="6" xfId="0" applyFont="1" applyFill="1" applyBorder="1" applyAlignment="1">
      <alignment horizontal="distributed" vertical="distributed" wrapText="1"/>
    </xf>
    <xf numFmtId="0" fontId="14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distributed" vertical="distributed"/>
    </xf>
    <xf numFmtId="0" fontId="3" fillId="2" borderId="6" xfId="0" applyFont="1" applyFill="1" applyBorder="1" applyAlignment="1">
      <alignment horizontal="center" vertical="center"/>
    </xf>
    <xf numFmtId="165" fontId="2" fillId="2" borderId="8" xfId="0" applyNumberFormat="1" applyFont="1" applyFill="1" applyBorder="1"/>
    <xf numFmtId="0" fontId="2" fillId="2" borderId="4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65" fontId="2" fillId="2" borderId="16" xfId="0" applyNumberFormat="1" applyFont="1" applyFill="1" applyBorder="1"/>
    <xf numFmtId="0" fontId="14" fillId="4" borderId="6" xfId="0" applyFont="1" applyFill="1" applyBorder="1" applyAlignment="1">
      <alignment horizontal="left" vertical="center" wrapText="1" indent="1"/>
    </xf>
    <xf numFmtId="0" fontId="2" fillId="2" borderId="41" xfId="0" applyFont="1" applyFill="1" applyBorder="1" applyAlignment="1">
      <alignment horizontal="distributed" vertical="distributed"/>
    </xf>
    <xf numFmtId="0" fontId="14" fillId="4" borderId="0" xfId="0" applyFont="1" applyFill="1" applyAlignment="1">
      <alignment horizontal="left" vertical="center" wrapText="1" indent="1"/>
    </xf>
    <xf numFmtId="0" fontId="1" fillId="2" borderId="17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65" fontId="4" fillId="2" borderId="47" xfId="0" applyNumberFormat="1" applyFont="1" applyFill="1" applyBorder="1"/>
    <xf numFmtId="0" fontId="14" fillId="4" borderId="7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top" wrapText="1"/>
    </xf>
    <xf numFmtId="0" fontId="2" fillId="2" borderId="5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165" fontId="2" fillId="0" borderId="42" xfId="0" applyNumberFormat="1" applyFont="1" applyFill="1" applyBorder="1"/>
    <xf numFmtId="165" fontId="2" fillId="0" borderId="25" xfId="0" applyNumberFormat="1" applyFont="1" applyFill="1" applyBorder="1"/>
    <xf numFmtId="165" fontId="2" fillId="0" borderId="39" xfId="0" applyNumberFormat="1" applyFont="1" applyFill="1" applyBorder="1"/>
    <xf numFmtId="165" fontId="2" fillId="0" borderId="29" xfId="0" applyNumberFormat="1" applyFont="1" applyFill="1" applyBorder="1"/>
    <xf numFmtId="165" fontId="11" fillId="2" borderId="9" xfId="0" applyNumberFormat="1" applyFont="1" applyFill="1" applyBorder="1"/>
    <xf numFmtId="165" fontId="11" fillId="2" borderId="11" xfId="0" applyNumberFormat="1" applyFont="1" applyFill="1" applyBorder="1"/>
    <xf numFmtId="0" fontId="1" fillId="2" borderId="41" xfId="0" applyFont="1" applyFill="1" applyBorder="1" applyAlignment="1">
      <alignment horizontal="distributed" vertical="distributed"/>
    </xf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166" fontId="2" fillId="2" borderId="47" xfId="0" applyNumberFormat="1" applyFont="1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165" fontId="11" fillId="2" borderId="16" xfId="0" applyNumberFormat="1" applyFont="1" applyFill="1" applyBorder="1"/>
    <xf numFmtId="165" fontId="11" fillId="2" borderId="2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5" fontId="2" fillId="3" borderId="31" xfId="0" applyNumberFormat="1" applyFont="1" applyFill="1" applyBorder="1"/>
    <xf numFmtId="165" fontId="2" fillId="3" borderId="20" xfId="0" applyNumberFormat="1" applyFont="1" applyFill="1" applyBorder="1"/>
    <xf numFmtId="165" fontId="2" fillId="3" borderId="4" xfId="0" applyNumberFormat="1" applyFont="1" applyFill="1" applyBorder="1"/>
    <xf numFmtId="165" fontId="3" fillId="3" borderId="6" xfId="0" applyNumberFormat="1" applyFont="1" applyFill="1" applyBorder="1"/>
    <xf numFmtId="165" fontId="3" fillId="3" borderId="7" xfId="0" applyNumberFormat="1" applyFont="1" applyFill="1" applyBorder="1"/>
    <xf numFmtId="165" fontId="2" fillId="3" borderId="10" xfId="0" applyNumberFormat="1" applyFont="1" applyFill="1" applyBorder="1"/>
    <xf numFmtId="165" fontId="1" fillId="3" borderId="4" xfId="0" applyNumberFormat="1" applyFont="1" applyFill="1" applyBorder="1"/>
    <xf numFmtId="165" fontId="2" fillId="3" borderId="46" xfId="0" applyNumberFormat="1" applyFont="1" applyFill="1" applyBorder="1"/>
    <xf numFmtId="165" fontId="1" fillId="3" borderId="6" xfId="0" applyNumberFormat="1" applyFont="1" applyFill="1" applyBorder="1"/>
    <xf numFmtId="165" fontId="6" fillId="3" borderId="6" xfId="0" applyNumberFormat="1" applyFont="1" applyFill="1" applyBorder="1"/>
    <xf numFmtId="165" fontId="1" fillId="3" borderId="7" xfId="0" applyNumberFormat="1" applyFont="1" applyFill="1" applyBorder="1"/>
    <xf numFmtId="165" fontId="3" fillId="3" borderId="4" xfId="0" applyNumberFormat="1" applyFont="1" applyFill="1" applyBorder="1"/>
    <xf numFmtId="165" fontId="3" fillId="3" borderId="7" xfId="0" applyNumberFormat="1" applyFont="1" applyFill="1" applyBorder="1" applyAlignment="1">
      <alignment horizontal="right"/>
    </xf>
    <xf numFmtId="165" fontId="3" fillId="3" borderId="6" xfId="0" applyNumberFormat="1" applyFont="1" applyFill="1" applyBorder="1" applyAlignment="1">
      <alignment horizontal="right"/>
    </xf>
    <xf numFmtId="165" fontId="1" fillId="3" borderId="26" xfId="0" applyNumberFormat="1" applyFont="1" applyFill="1" applyBorder="1" applyAlignment="1">
      <alignment horizontal="right"/>
    </xf>
    <xf numFmtId="165" fontId="2" fillId="3" borderId="16" xfId="0" applyNumberFormat="1" applyFont="1" applyFill="1" applyBorder="1"/>
    <xf numFmtId="165" fontId="2" fillId="3" borderId="6" xfId="0" applyNumberFormat="1" applyFont="1" applyFill="1" applyBorder="1"/>
    <xf numFmtId="165" fontId="3" fillId="3" borderId="26" xfId="0" applyNumberFormat="1" applyFont="1" applyFill="1" applyBorder="1"/>
    <xf numFmtId="165" fontId="4" fillId="3" borderId="20" xfId="0" applyNumberFormat="1" applyFont="1" applyFill="1" applyBorder="1"/>
    <xf numFmtId="165" fontId="1" fillId="3" borderId="8" xfId="0" applyNumberFormat="1" applyFont="1" applyFill="1" applyBorder="1"/>
    <xf numFmtId="165" fontId="11" fillId="3" borderId="11" xfId="0" applyNumberFormat="1" applyFont="1" applyFill="1" applyBorder="1"/>
    <xf numFmtId="165" fontId="6" fillId="3" borderId="4" xfId="0" applyNumberFormat="1" applyFont="1" applyFill="1" applyBorder="1"/>
    <xf numFmtId="165" fontId="6" fillId="3" borderId="8" xfId="0" applyNumberFormat="1" applyFont="1" applyFill="1" applyBorder="1"/>
    <xf numFmtId="165" fontId="11" fillId="3" borderId="31" xfId="0" applyNumberFormat="1" applyFont="1" applyFill="1" applyBorder="1"/>
    <xf numFmtId="165" fontId="11" fillId="3" borderId="6" xfId="0" applyNumberFormat="1" applyFont="1" applyFill="1" applyBorder="1"/>
    <xf numFmtId="165" fontId="2" fillId="3" borderId="26" xfId="0" applyNumberFormat="1" applyFont="1" applyFill="1" applyBorder="1"/>
    <xf numFmtId="165" fontId="1" fillId="3" borderId="26" xfId="0" applyNumberFormat="1" applyFont="1" applyFill="1" applyBorder="1"/>
    <xf numFmtId="165" fontId="1" fillId="3" borderId="6" xfId="0" applyNumberFormat="1" applyFont="1" applyFill="1" applyBorder="1" applyAlignment="1">
      <alignment vertical="top"/>
    </xf>
    <xf numFmtId="165" fontId="1" fillId="3" borderId="16" xfId="0" applyNumberFormat="1" applyFont="1" applyFill="1" applyBorder="1"/>
    <xf numFmtId="165" fontId="1" fillId="3" borderId="20" xfId="0" applyNumberFormat="1" applyFont="1" applyFill="1" applyBorder="1"/>
    <xf numFmtId="2" fontId="1" fillId="3" borderId="0" xfId="0" applyNumberFormat="1" applyFont="1" applyFill="1" applyBorder="1"/>
    <xf numFmtId="164" fontId="2" fillId="3" borderId="0" xfId="0" applyNumberFormat="1" applyFont="1" applyFill="1" applyBorder="1"/>
    <xf numFmtId="2" fontId="2" fillId="3" borderId="0" xfId="0" applyNumberFormat="1" applyFont="1" applyFill="1" applyBorder="1"/>
    <xf numFmtId="164" fontId="2" fillId="3" borderId="0" xfId="0" applyNumberFormat="1" applyFont="1" applyFill="1"/>
    <xf numFmtId="0" fontId="2" fillId="3" borderId="0" xfId="0" applyFont="1" applyFill="1"/>
    <xf numFmtId="0" fontId="1" fillId="3" borderId="0" xfId="0" applyFont="1" applyFill="1"/>
    <xf numFmtId="165" fontId="2" fillId="0" borderId="20" xfId="0" applyNumberFormat="1" applyFont="1" applyFill="1" applyBorder="1"/>
    <xf numFmtId="165" fontId="2" fillId="2" borderId="21" xfId="0" applyNumberFormat="1" applyFont="1" applyFill="1" applyBorder="1"/>
    <xf numFmtId="165" fontId="11" fillId="2" borderId="20" xfId="0" applyNumberFormat="1" applyFont="1" applyFill="1" applyBorder="1"/>
    <xf numFmtId="0" fontId="3" fillId="2" borderId="7" xfId="1" applyFont="1" applyFill="1" applyBorder="1" applyAlignment="1">
      <alignment horizontal="left" vertical="distributed" wrapText="1"/>
    </xf>
    <xf numFmtId="0" fontId="2" fillId="0" borderId="20" xfId="1" applyFont="1" applyBorder="1" applyAlignment="1">
      <alignment horizontal="center" vertical="distributed" wrapText="1"/>
    </xf>
    <xf numFmtId="0" fontId="1" fillId="2" borderId="0" xfId="0" applyFont="1" applyFill="1" applyBorder="1" applyAlignment="1">
      <alignment horizontal="center"/>
    </xf>
    <xf numFmtId="165" fontId="2" fillId="2" borderId="46" xfId="0" applyNumberFormat="1" applyFont="1" applyFill="1" applyBorder="1"/>
    <xf numFmtId="165" fontId="3" fillId="2" borderId="6" xfId="0" applyNumberFormat="1" applyFont="1" applyFill="1" applyBorder="1" applyAlignment="1">
      <alignment horizontal="right"/>
    </xf>
    <xf numFmtId="165" fontId="1" fillId="2" borderId="26" xfId="0" applyNumberFormat="1" applyFont="1" applyFill="1" applyBorder="1" applyAlignment="1">
      <alignment horizontal="right"/>
    </xf>
    <xf numFmtId="165" fontId="2" fillId="2" borderId="26" xfId="0" applyNumberFormat="1" applyFont="1" applyFill="1" applyBorder="1"/>
    <xf numFmtId="2" fontId="1" fillId="2" borderId="0" xfId="0" applyNumberFormat="1" applyFont="1" applyFill="1" applyBorder="1"/>
    <xf numFmtId="2" fontId="2" fillId="2" borderId="0" xfId="0" applyNumberFormat="1" applyFont="1" applyFill="1" applyBorder="1"/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165" fontId="2" fillId="0" borderId="20" xfId="0" applyNumberFormat="1" applyFont="1" applyFill="1" applyBorder="1"/>
    <xf numFmtId="166" fontId="2" fillId="2" borderId="47" xfId="0" applyNumberFormat="1" applyFont="1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165" fontId="11" fillId="2" borderId="16" xfId="0" applyNumberFormat="1" applyFont="1" applyFill="1" applyBorder="1"/>
    <xf numFmtId="165" fontId="11" fillId="2" borderId="20" xfId="0" applyNumberFormat="1" applyFont="1" applyFill="1" applyBorder="1"/>
    <xf numFmtId="0" fontId="2" fillId="2" borderId="8" xfId="0" applyFont="1" applyFill="1" applyBorder="1" applyAlignment="1">
      <alignment horizontal="center" vertical="center" wrapText="1"/>
    </xf>
    <xf numFmtId="165" fontId="2" fillId="2" borderId="16" xfId="0" applyNumberFormat="1" applyFont="1" applyFill="1" applyBorder="1"/>
    <xf numFmtId="165" fontId="2" fillId="2" borderId="20" xfId="0" applyNumberFormat="1" applyFont="1" applyFill="1" applyBorder="1"/>
    <xf numFmtId="165" fontId="1" fillId="2" borderId="6" xfId="0" applyNumberFormat="1" applyFont="1" applyFill="1" applyBorder="1"/>
    <xf numFmtId="165" fontId="1" fillId="2" borderId="7" xfId="0" applyNumberFormat="1" applyFont="1" applyFill="1" applyBorder="1"/>
    <xf numFmtId="165" fontId="3" fillId="2" borderId="6" xfId="0" applyNumberFormat="1" applyFont="1" applyFill="1" applyBorder="1"/>
    <xf numFmtId="165" fontId="3" fillId="2" borderId="7" xfId="0" applyNumberFormat="1" applyFont="1" applyFill="1" applyBorder="1"/>
    <xf numFmtId="165" fontId="1" fillId="2" borderId="6" xfId="0" applyNumberFormat="1" applyFont="1" applyFill="1" applyBorder="1"/>
    <xf numFmtId="165" fontId="1" fillId="2" borderId="7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8" xfId="0" applyNumberFormat="1" applyFont="1" applyFill="1" applyBorder="1"/>
    <xf numFmtId="165" fontId="1" fillId="2" borderId="7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26" xfId="0" applyNumberFormat="1" applyFont="1" applyFill="1" applyBorder="1"/>
    <xf numFmtId="165" fontId="1" fillId="2" borderId="26" xfId="0" applyNumberFormat="1" applyFont="1" applyFill="1" applyBorder="1"/>
    <xf numFmtId="165" fontId="1" fillId="2" borderId="7" xfId="0" applyNumberFormat="1" applyFont="1" applyFill="1" applyBorder="1"/>
    <xf numFmtId="165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2" borderId="7" xfId="0" applyNumberFormat="1" applyFont="1" applyFill="1" applyBorder="1"/>
    <xf numFmtId="165" fontId="1" fillId="2" borderId="7" xfId="0" applyNumberFormat="1" applyFont="1" applyFill="1" applyBorder="1"/>
    <xf numFmtId="165" fontId="1" fillId="2" borderId="4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4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26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6" xfId="0" applyNumberFormat="1" applyFont="1" applyFill="1" applyBorder="1"/>
    <xf numFmtId="165" fontId="1" fillId="2" borderId="8" xfId="0" applyNumberFormat="1" applyFont="1" applyFill="1" applyBorder="1"/>
    <xf numFmtId="165" fontId="1" fillId="2" borderId="7" xfId="0" applyNumberFormat="1" applyFont="1" applyFill="1" applyBorder="1"/>
    <xf numFmtId="165" fontId="1" fillId="2" borderId="16" xfId="0" applyNumberFormat="1" applyFont="1" applyFill="1" applyBorder="1"/>
    <xf numFmtId="165" fontId="1" fillId="2" borderId="6" xfId="0" applyNumberFormat="1" applyFont="1" applyFill="1" applyBorder="1"/>
    <xf numFmtId="165" fontId="1" fillId="2" borderId="8" xfId="0" applyNumberFormat="1" applyFont="1" applyFill="1" applyBorder="1"/>
    <xf numFmtId="165" fontId="1" fillId="2" borderId="4" xfId="0" applyNumberFormat="1" applyFont="1" applyFill="1" applyBorder="1"/>
    <xf numFmtId="165" fontId="1" fillId="2" borderId="6" xfId="0" applyNumberFormat="1" applyFont="1" applyFill="1" applyBorder="1"/>
    <xf numFmtId="165" fontId="1" fillId="2" borderId="7" xfId="0" applyNumberFormat="1" applyFont="1" applyFill="1" applyBorder="1"/>
    <xf numFmtId="165" fontId="1" fillId="2" borderId="8" xfId="0" applyNumberFormat="1" applyFont="1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65" fontId="2" fillId="0" borderId="16" xfId="0" applyNumberFormat="1" applyFont="1" applyFill="1" applyBorder="1"/>
    <xf numFmtId="165" fontId="2" fillId="0" borderId="20" xfId="0" applyNumberFormat="1" applyFont="1" applyFill="1" applyBorder="1"/>
    <xf numFmtId="166" fontId="2" fillId="2" borderId="47" xfId="0" applyNumberFormat="1" applyFont="1" applyFill="1" applyBorder="1"/>
    <xf numFmtId="166" fontId="2" fillId="2" borderId="48" xfId="0" applyNumberFormat="1" applyFont="1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165" fontId="2" fillId="0" borderId="47" xfId="0" applyNumberFormat="1" applyFont="1" applyFill="1" applyBorder="1"/>
    <xf numFmtId="165" fontId="2" fillId="0" borderId="48" xfId="0" applyNumberFormat="1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/>
    <xf numFmtId="165" fontId="11" fillId="0" borderId="20" xfId="0" applyNumberFormat="1" applyFont="1" applyFill="1" applyBorder="1"/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/>
    <xf numFmtId="165" fontId="11" fillId="2" borderId="20" xfId="0" applyNumberFormat="1" applyFont="1" applyFill="1" applyBorder="1"/>
    <xf numFmtId="0" fontId="2" fillId="3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11" fillId="3" borderId="16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65" fontId="2" fillId="3" borderId="16" xfId="0" applyNumberFormat="1" applyFont="1" applyFill="1" applyBorder="1"/>
    <xf numFmtId="165" fontId="2" fillId="3" borderId="20" xfId="0" applyNumberFormat="1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5" fontId="2" fillId="2" borderId="16" xfId="0" applyNumberFormat="1" applyFont="1" applyFill="1" applyBorder="1"/>
    <xf numFmtId="165" fontId="2" fillId="2" borderId="20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7"/>
  <sheetViews>
    <sheetView workbookViewId="0">
      <selection sqref="A1:XFD1048576"/>
    </sheetView>
  </sheetViews>
  <sheetFormatPr defaultRowHeight="12" x14ac:dyDescent="0.2"/>
  <cols>
    <col min="1" max="1" width="19.5703125" style="14" customWidth="1"/>
    <col min="2" max="2" width="77.28515625" style="1" customWidth="1"/>
    <col min="3" max="3" width="1.140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199</v>
      </c>
      <c r="C4" s="3"/>
      <c r="D4" s="3"/>
      <c r="G4" s="9"/>
      <c r="H4" s="9"/>
    </row>
    <row r="5" spans="1:8" s="10" customFormat="1" ht="12.75" thickBot="1" x14ac:dyDescent="0.25">
      <c r="A5" s="540" t="s">
        <v>3</v>
      </c>
      <c r="B5" s="526" t="s">
        <v>4</v>
      </c>
      <c r="C5" s="519" t="s">
        <v>5</v>
      </c>
      <c r="D5" s="544" t="s">
        <v>200</v>
      </c>
      <c r="E5" s="547" t="s">
        <v>201</v>
      </c>
      <c r="F5" s="519" t="s">
        <v>202</v>
      </c>
      <c r="G5" s="524" t="s">
        <v>6</v>
      </c>
      <c r="H5" s="525"/>
    </row>
    <row r="6" spans="1:8" s="10" customFormat="1" x14ac:dyDescent="0.2">
      <c r="A6" s="541"/>
      <c r="B6" s="543"/>
      <c r="C6" s="520"/>
      <c r="D6" s="545"/>
      <c r="E6" s="548"/>
      <c r="F6" s="520"/>
      <c r="G6" s="526" t="s">
        <v>7</v>
      </c>
      <c r="H6" s="528" t="s">
        <v>8</v>
      </c>
    </row>
    <row r="7" spans="1:8" ht="8.25" customHeight="1" thickBot="1" x14ac:dyDescent="0.25">
      <c r="A7" s="542"/>
      <c r="B7" s="527"/>
      <c r="C7" s="521"/>
      <c r="D7" s="546"/>
      <c r="E7" s="549"/>
      <c r="F7" s="521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96" t="e">
        <f>C9+C20+C29+C50+C61+C91+C37+C58+C14</f>
        <v>#REF!</v>
      </c>
      <c r="D8" s="208">
        <f>D9+D20+D29+D50+D61+D91+D37+D58+D14+D55</f>
        <v>91183.700000000012</v>
      </c>
      <c r="E8" s="96">
        <f>E9+E20+E29+E50+E61+E91+E37+E58+E14+E55</f>
        <v>4718.0995999999996</v>
      </c>
      <c r="F8" s="96">
        <f>F9+F20+F29+F50+F61+F91+F37+F58+F14+F55</f>
        <v>3699.0501299999996</v>
      </c>
      <c r="G8" s="97">
        <f t="shared" ref="G8:G25" si="0">E8/D8*100</f>
        <v>5.1742796135712839</v>
      </c>
      <c r="H8" s="209">
        <f>E8-D8</f>
        <v>-86465.60040000001</v>
      </c>
    </row>
    <row r="9" spans="1:8" s="13" customFormat="1" ht="12.75" thickBot="1" x14ac:dyDescent="0.25">
      <c r="A9" s="179" t="s">
        <v>214</v>
      </c>
      <c r="B9" s="203" t="s">
        <v>10</v>
      </c>
      <c r="C9" s="71">
        <f>C10</f>
        <v>0</v>
      </c>
      <c r="D9" s="204">
        <f>D10</f>
        <v>54096.3</v>
      </c>
      <c r="E9" s="71">
        <f>E10</f>
        <v>3702.3688499999998</v>
      </c>
      <c r="F9" s="71">
        <f>F10</f>
        <v>2621.1585599999999</v>
      </c>
      <c r="G9" s="75">
        <f t="shared" si="0"/>
        <v>6.8440334181820193</v>
      </c>
      <c r="H9" s="205">
        <f t="shared" ref="H9:H25" si="1">E9-D9</f>
        <v>-50393.931150000004</v>
      </c>
    </row>
    <row r="10" spans="1:8" x14ac:dyDescent="0.2">
      <c r="A10" s="134" t="s">
        <v>215</v>
      </c>
      <c r="B10" s="15" t="s">
        <v>11</v>
      </c>
      <c r="C10" s="16">
        <f>C11+C12+C13</f>
        <v>0</v>
      </c>
      <c r="D10" s="16">
        <f>D11+D12+D13</f>
        <v>54096.3</v>
      </c>
      <c r="E10" s="16">
        <f>E11+E12+E13</f>
        <v>3702.3688499999998</v>
      </c>
      <c r="F10" s="16">
        <f>F11+F12+F13</f>
        <v>2621.1585599999999</v>
      </c>
      <c r="G10" s="17">
        <f t="shared" si="0"/>
        <v>6.8440334181820193</v>
      </c>
      <c r="H10" s="18">
        <f t="shared" si="1"/>
        <v>-50393.931150000004</v>
      </c>
    </row>
    <row r="11" spans="1:8" ht="24" x14ac:dyDescent="0.2">
      <c r="A11" s="171" t="s">
        <v>216</v>
      </c>
      <c r="B11" s="156" t="s">
        <v>12</v>
      </c>
      <c r="C11" s="30"/>
      <c r="D11" s="30">
        <v>53361.3</v>
      </c>
      <c r="E11" s="31">
        <v>3696.1038699999999</v>
      </c>
      <c r="F11" s="30">
        <v>2566.9013</v>
      </c>
      <c r="G11" s="157">
        <f>E11/D11*100</f>
        <v>6.9265626399656677</v>
      </c>
      <c r="H11" s="31">
        <f t="shared" si="1"/>
        <v>-49665.196130000004</v>
      </c>
    </row>
    <row r="12" spans="1:8" ht="48" x14ac:dyDescent="0.2">
      <c r="A12" s="171" t="s">
        <v>217</v>
      </c>
      <c r="B12" s="158" t="s">
        <v>13</v>
      </c>
      <c r="C12" s="30"/>
      <c r="D12" s="30">
        <v>235</v>
      </c>
      <c r="E12" s="31">
        <v>3.6924299999999999</v>
      </c>
      <c r="F12" s="30">
        <v>52.637929999999997</v>
      </c>
      <c r="G12" s="157">
        <f t="shared" si="0"/>
        <v>1.5712468085106384</v>
      </c>
      <c r="H12" s="31">
        <f t="shared" si="1"/>
        <v>-231.30757</v>
      </c>
    </row>
    <row r="13" spans="1:8" ht="24.75" thickBot="1" x14ac:dyDescent="0.25">
      <c r="A13" s="171" t="s">
        <v>218</v>
      </c>
      <c r="B13" s="159" t="s">
        <v>14</v>
      </c>
      <c r="C13" s="33"/>
      <c r="D13" s="33">
        <v>500</v>
      </c>
      <c r="E13" s="34">
        <v>2.5725500000000001</v>
      </c>
      <c r="F13" s="33">
        <v>1.6193299999999999</v>
      </c>
      <c r="G13" s="160">
        <f t="shared" si="0"/>
        <v>0.51451000000000002</v>
      </c>
      <c r="H13" s="34">
        <f t="shared" si="1"/>
        <v>-497.42745000000002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1.52485</v>
      </c>
      <c r="F14" s="25">
        <f t="shared" si="2"/>
        <v>1.19703</v>
      </c>
      <c r="G14" s="26" t="e">
        <f t="shared" si="0"/>
        <v>#DIV/0!</v>
      </c>
      <c r="H14" s="27">
        <f t="shared" si="1"/>
        <v>1.52485</v>
      </c>
    </row>
    <row r="15" spans="1:8" x14ac:dyDescent="0.2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1.52485</v>
      </c>
      <c r="F15" s="16">
        <f t="shared" si="3"/>
        <v>1.19703</v>
      </c>
      <c r="G15" s="17" t="e">
        <f t="shared" si="0"/>
        <v>#DIV/0!</v>
      </c>
      <c r="H15" s="18">
        <f t="shared" si="1"/>
        <v>1.52485</v>
      </c>
    </row>
    <row r="16" spans="1:8" x14ac:dyDescent="0.2">
      <c r="A16" s="182" t="s">
        <v>221</v>
      </c>
      <c r="B16" s="29" t="s">
        <v>17</v>
      </c>
      <c r="C16" s="30"/>
      <c r="D16" s="30"/>
      <c r="E16" s="31">
        <v>0.70059000000000005</v>
      </c>
      <c r="F16" s="30">
        <v>0.54979</v>
      </c>
      <c r="G16" s="17" t="e">
        <f t="shared" si="0"/>
        <v>#DIV/0!</v>
      </c>
      <c r="H16" s="20">
        <f t="shared" si="1"/>
        <v>0.70059000000000005</v>
      </c>
    </row>
    <row r="17" spans="1:8" x14ac:dyDescent="0.2">
      <c r="A17" s="182" t="s">
        <v>222</v>
      </c>
      <c r="B17" s="29" t="s">
        <v>18</v>
      </c>
      <c r="C17" s="30"/>
      <c r="D17" s="30"/>
      <c r="E17" s="31">
        <v>4.1200000000000004E-3</v>
      </c>
      <c r="F17" s="30">
        <v>3.2399999999999998E-3</v>
      </c>
      <c r="G17" s="17" t="e">
        <f t="shared" si="0"/>
        <v>#DIV/0!</v>
      </c>
      <c r="H17" s="20">
        <f t="shared" si="1"/>
        <v>4.1200000000000004E-3</v>
      </c>
    </row>
    <row r="18" spans="1:8" x14ac:dyDescent="0.2">
      <c r="A18" s="182" t="s">
        <v>223</v>
      </c>
      <c r="B18" s="29" t="s">
        <v>19</v>
      </c>
      <c r="C18" s="30"/>
      <c r="D18" s="30"/>
      <c r="E18" s="31">
        <v>0.86680999999999997</v>
      </c>
      <c r="F18" s="30">
        <v>0.73768</v>
      </c>
      <c r="G18" s="17" t="e">
        <f t="shared" si="0"/>
        <v>#DIV/0!</v>
      </c>
      <c r="H18" s="20">
        <f t="shared" si="1"/>
        <v>0.86680999999999997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34">
        <v>-4.6670000000000003E-2</v>
      </c>
      <c r="F19" s="33">
        <v>-9.3679999999999999E-2</v>
      </c>
      <c r="G19" s="23" t="e">
        <f t="shared" si="0"/>
        <v>#DIV/0!</v>
      </c>
      <c r="H19" s="22">
        <f t="shared" si="1"/>
        <v>-4.6670000000000003E-2</v>
      </c>
    </row>
    <row r="20" spans="1:8" s="35" customFormat="1" ht="12.75" thickBot="1" x14ac:dyDescent="0.25">
      <c r="A20" s="60" t="s">
        <v>225</v>
      </c>
      <c r="B20" s="187" t="s">
        <v>21</v>
      </c>
      <c r="C20" s="25" t="e">
        <f>C21+C27+C28+#REF!+C24+C25</f>
        <v>#REF!</v>
      </c>
      <c r="D20" s="190">
        <f>D21+D27+D28+D24+D25</f>
        <v>23424.5</v>
      </c>
      <c r="E20" s="25">
        <f t="shared" ref="E20:F20" si="4">E21+E27+E28+E24+E25</f>
        <v>390.46483000000001</v>
      </c>
      <c r="F20" s="25">
        <f t="shared" si="4"/>
        <v>593.15969999999993</v>
      </c>
      <c r="G20" s="188">
        <f t="shared" si="0"/>
        <v>1.6669078528890693</v>
      </c>
      <c r="H20" s="27">
        <f t="shared" si="1"/>
        <v>-23034.035169999999</v>
      </c>
    </row>
    <row r="21" spans="1:8" s="35" customFormat="1" x14ac:dyDescent="0.2">
      <c r="A21" s="134" t="s">
        <v>226</v>
      </c>
      <c r="B21" s="36" t="s">
        <v>22</v>
      </c>
      <c r="C21" s="16">
        <f>C22+C23</f>
        <v>0</v>
      </c>
      <c r="D21" s="16">
        <f>D22+D23</f>
        <v>20225</v>
      </c>
      <c r="E21" s="16">
        <f>E22+E23+E24</f>
        <v>371.72831000000002</v>
      </c>
      <c r="F21" s="16">
        <f>F22+F23+F24</f>
        <v>201.63032999999999</v>
      </c>
      <c r="G21" s="37">
        <f t="shared" si="0"/>
        <v>1.8379644499381953</v>
      </c>
      <c r="H21" s="38">
        <f t="shared" si="1"/>
        <v>-19853.271690000001</v>
      </c>
    </row>
    <row r="22" spans="1:8" s="35" customFormat="1" x14ac:dyDescent="0.2">
      <c r="A22" s="173" t="s">
        <v>227</v>
      </c>
      <c r="B22" s="40" t="s">
        <v>23</v>
      </c>
      <c r="C22" s="41"/>
      <c r="D22" s="215">
        <v>12749</v>
      </c>
      <c r="E22" s="31">
        <v>329.55824000000001</v>
      </c>
      <c r="F22" s="30">
        <v>210.40382</v>
      </c>
      <c r="G22" s="216">
        <f t="shared" si="0"/>
        <v>2.5849732528041418</v>
      </c>
      <c r="H22" s="31">
        <f t="shared" si="1"/>
        <v>-12419.44176</v>
      </c>
    </row>
    <row r="23" spans="1:8" ht="24" x14ac:dyDescent="0.2">
      <c r="A23" s="173" t="s">
        <v>228</v>
      </c>
      <c r="B23" s="40" t="s">
        <v>24</v>
      </c>
      <c r="C23" s="41"/>
      <c r="D23" s="215">
        <v>7476</v>
      </c>
      <c r="E23" s="31">
        <v>42.170070000000003</v>
      </c>
      <c r="F23" s="30">
        <v>-8.7734900000000007</v>
      </c>
      <c r="G23" s="216">
        <f t="shared" si="0"/>
        <v>0.56407263242375605</v>
      </c>
      <c r="H23" s="31">
        <f t="shared" si="1"/>
        <v>-7433.8299299999999</v>
      </c>
    </row>
    <row r="24" spans="1:8" hidden="1" x14ac:dyDescent="0.2">
      <c r="A24" s="91" t="s">
        <v>229</v>
      </c>
      <c r="B24" s="43" t="s">
        <v>25</v>
      </c>
      <c r="C24" s="41"/>
      <c r="D24" s="41"/>
      <c r="E24" s="20"/>
      <c r="F24" s="19"/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0">
        <v>-3.5319999999999997E-2</v>
      </c>
      <c r="F25" s="19">
        <v>95.571259999999995</v>
      </c>
      <c r="G25" s="42" t="e">
        <f t="shared" si="0"/>
        <v>#DIV/0!</v>
      </c>
      <c r="H25" s="20">
        <f t="shared" si="1"/>
        <v>-3.5319999999999997E-2</v>
      </c>
    </row>
    <row r="26" spans="1:8" hidden="1" x14ac:dyDescent="0.2">
      <c r="A26" s="174" t="s">
        <v>231</v>
      </c>
      <c r="B26" s="45" t="s">
        <v>27</v>
      </c>
      <c r="C26" s="16"/>
      <c r="D26" s="16"/>
      <c r="E26" s="18"/>
      <c r="F26" s="16"/>
      <c r="G26" s="23"/>
      <c r="H26" s="18"/>
    </row>
    <row r="27" spans="1:8" x14ac:dyDescent="0.2">
      <c r="A27" s="92" t="s">
        <v>232</v>
      </c>
      <c r="B27" s="46" t="s">
        <v>28</v>
      </c>
      <c r="C27" s="19"/>
      <c r="D27" s="19">
        <v>2622.5</v>
      </c>
      <c r="E27" s="20">
        <v>0.63400000000000001</v>
      </c>
      <c r="F27" s="19">
        <v>262.53107999999997</v>
      </c>
      <c r="G27" s="42">
        <f>E27/D27*100</f>
        <v>2.417540514775977E-2</v>
      </c>
      <c r="H27" s="20">
        <f t="shared" ref="H27:H37" si="5">E27-D27</f>
        <v>-2621.866</v>
      </c>
    </row>
    <row r="28" spans="1:8" ht="12.75" thickBot="1" x14ac:dyDescent="0.25">
      <c r="A28" s="134" t="s">
        <v>233</v>
      </c>
      <c r="B28" s="47" t="s">
        <v>29</v>
      </c>
      <c r="C28" s="21"/>
      <c r="D28" s="21">
        <v>577</v>
      </c>
      <c r="E28" s="22">
        <v>18.137840000000001</v>
      </c>
      <c r="F28" s="21">
        <v>33.427030000000002</v>
      </c>
      <c r="G28" s="42">
        <f>E28/D28*100</f>
        <v>3.1434731369150781</v>
      </c>
      <c r="H28" s="22">
        <f t="shared" si="5"/>
        <v>-558.86216000000002</v>
      </c>
    </row>
    <row r="29" spans="1:8" ht="12.75" thickBot="1" x14ac:dyDescent="0.25">
      <c r="A29" s="60" t="s">
        <v>234</v>
      </c>
      <c r="B29" s="187" t="s">
        <v>30</v>
      </c>
      <c r="C29" s="25" t="e">
        <f>C30+#REF!+C32</f>
        <v>#REF!</v>
      </c>
      <c r="D29" s="190">
        <f>D30+D32</f>
        <v>1645</v>
      </c>
      <c r="E29" s="190">
        <f t="shared" ref="E29:F29" si="6">E30+E32</f>
        <v>98.502250000000004</v>
      </c>
      <c r="F29" s="190">
        <f t="shared" si="6"/>
        <v>72.899990000000003</v>
      </c>
      <c r="G29" s="26">
        <f t="shared" ref="G29:G35" si="7">E29/D29*100</f>
        <v>5.9879787234042556</v>
      </c>
      <c r="H29" s="11">
        <f t="shared" si="5"/>
        <v>-1546.49775</v>
      </c>
    </row>
    <row r="30" spans="1:8" x14ac:dyDescent="0.2">
      <c r="A30" s="119" t="s">
        <v>235</v>
      </c>
      <c r="B30" s="48" t="s">
        <v>31</v>
      </c>
      <c r="C30" s="49">
        <f>C31</f>
        <v>0</v>
      </c>
      <c r="D30" s="49">
        <f>D31</f>
        <v>1639</v>
      </c>
      <c r="E30" s="49">
        <f>E31</f>
        <v>98.502250000000004</v>
      </c>
      <c r="F30" s="16">
        <f>F31</f>
        <v>67.624989999999997</v>
      </c>
      <c r="G30" s="17">
        <f t="shared" si="7"/>
        <v>6.0098993288590608</v>
      </c>
      <c r="H30" s="18">
        <f t="shared" si="5"/>
        <v>-1540.49775</v>
      </c>
    </row>
    <row r="31" spans="1:8" x14ac:dyDescent="0.2">
      <c r="A31" s="91" t="s">
        <v>236</v>
      </c>
      <c r="B31" s="50" t="s">
        <v>32</v>
      </c>
      <c r="C31" s="19"/>
      <c r="D31" s="30">
        <v>1639</v>
      </c>
      <c r="E31" s="31">
        <v>98.502250000000004</v>
      </c>
      <c r="F31" s="30">
        <v>67.624989999999997</v>
      </c>
      <c r="G31" s="216">
        <f t="shared" si="7"/>
        <v>6.0098993288590608</v>
      </c>
      <c r="H31" s="31">
        <f t="shared" si="5"/>
        <v>-1540.49775</v>
      </c>
    </row>
    <row r="32" spans="1:8" ht="14.25" customHeight="1" x14ac:dyDescent="0.2">
      <c r="A32" s="91" t="s">
        <v>237</v>
      </c>
      <c r="B32" s="161" t="s">
        <v>33</v>
      </c>
      <c r="C32" s="19" t="e">
        <f>#REF!+C33+C34+C35+C36</f>
        <v>#REF!</v>
      </c>
      <c r="D32" s="19">
        <f>D33+D34+D35+D36</f>
        <v>6</v>
      </c>
      <c r="E32" s="19">
        <f>E33+E34+E35+E36</f>
        <v>0</v>
      </c>
      <c r="F32" s="19">
        <f>F33+F34+F35+F36</f>
        <v>5.2750000000000004</v>
      </c>
      <c r="G32" s="42">
        <f t="shared" si="7"/>
        <v>0</v>
      </c>
      <c r="H32" s="20">
        <f t="shared" si="5"/>
        <v>-6</v>
      </c>
    </row>
    <row r="33" spans="1:234" x14ac:dyDescent="0.2">
      <c r="A33" s="91" t="s">
        <v>238</v>
      </c>
      <c r="B33" s="50" t="s">
        <v>34</v>
      </c>
      <c r="C33" s="19"/>
      <c r="D33" s="19"/>
      <c r="E33" s="20"/>
      <c r="F33" s="19">
        <v>2.3250000000000002</v>
      </c>
      <c r="G33" s="42" t="e">
        <f t="shared" si="7"/>
        <v>#DIV/0!</v>
      </c>
      <c r="H33" s="20">
        <f t="shared" si="5"/>
        <v>0</v>
      </c>
    </row>
    <row r="34" spans="1:234" x14ac:dyDescent="0.2">
      <c r="A34" s="91" t="s">
        <v>239</v>
      </c>
      <c r="B34" s="44" t="s">
        <v>35</v>
      </c>
      <c r="C34" s="19"/>
      <c r="D34" s="19"/>
      <c r="E34" s="20"/>
      <c r="F34" s="19">
        <v>1.95</v>
      </c>
      <c r="G34" s="42" t="e">
        <f t="shared" si="7"/>
        <v>#DIV/0!</v>
      </c>
      <c r="H34" s="20">
        <f t="shared" si="5"/>
        <v>0</v>
      </c>
    </row>
    <row r="35" spans="1:234" ht="36" customHeight="1" x14ac:dyDescent="0.2">
      <c r="A35" s="91" t="s">
        <v>240</v>
      </c>
      <c r="B35" s="161" t="s">
        <v>36</v>
      </c>
      <c r="C35" s="19"/>
      <c r="D35" s="19"/>
      <c r="E35" s="20"/>
      <c r="F35" s="19">
        <v>1</v>
      </c>
      <c r="G35" s="42" t="e">
        <f t="shared" si="7"/>
        <v>#DIV/0!</v>
      </c>
      <c r="H35" s="20">
        <f t="shared" si="5"/>
        <v>0</v>
      </c>
    </row>
    <row r="36" spans="1:234" ht="12.75" thickBot="1" x14ac:dyDescent="0.25">
      <c r="A36" s="173" t="s">
        <v>241</v>
      </c>
      <c r="B36" s="50" t="s">
        <v>37</v>
      </c>
      <c r="C36" s="30"/>
      <c r="D36" s="30">
        <v>6</v>
      </c>
      <c r="E36" s="31"/>
      <c r="F36" s="30"/>
      <c r="G36" s="216">
        <v>0</v>
      </c>
      <c r="H36" s="31">
        <f t="shared" si="5"/>
        <v>-6</v>
      </c>
    </row>
    <row r="37" spans="1:234" x14ac:dyDescent="0.2">
      <c r="A37" s="534" t="s">
        <v>242</v>
      </c>
      <c r="B37" s="536" t="s">
        <v>38</v>
      </c>
      <c r="C37" s="530">
        <f>C39+C47</f>
        <v>0</v>
      </c>
      <c r="D37" s="538">
        <f>D39+D47</f>
        <v>11620.1</v>
      </c>
      <c r="E37" s="530">
        <f>E39+E47</f>
        <v>437.28275000000002</v>
      </c>
      <c r="F37" s="530">
        <f>F41+F42+F44+F47</f>
        <v>212.51345999999998</v>
      </c>
      <c r="G37" s="532">
        <f>E37/D37*100</f>
        <v>3.7631582344386025</v>
      </c>
      <c r="H37" s="522">
        <f t="shared" si="5"/>
        <v>-11182.81725</v>
      </c>
    </row>
    <row r="38" spans="1:234" ht="12.75" thickBot="1" x14ac:dyDescent="0.25">
      <c r="A38" s="535"/>
      <c r="B38" s="537"/>
      <c r="C38" s="531"/>
      <c r="D38" s="539"/>
      <c r="E38" s="531"/>
      <c r="F38" s="531"/>
      <c r="G38" s="533"/>
      <c r="H38" s="523"/>
    </row>
    <row r="39" spans="1:234" ht="48" x14ac:dyDescent="0.2">
      <c r="A39" s="111" t="s">
        <v>243</v>
      </c>
      <c r="B39" s="51" t="s">
        <v>39</v>
      </c>
      <c r="C39" s="16">
        <f>C40+C42+C44+C46</f>
        <v>0</v>
      </c>
      <c r="D39" s="16">
        <f>D40+D42+D44+D46</f>
        <v>11309.1</v>
      </c>
      <c r="E39" s="16">
        <f>E40+E42+E44+E46</f>
        <v>380.58731</v>
      </c>
      <c r="F39" s="16">
        <f t="shared" ref="F39" si="8">F40+F42+F44+F46</f>
        <v>194.62717999999998</v>
      </c>
      <c r="G39" s="42">
        <f t="shared" ref="G39:G52" si="9">E39/D39*100</f>
        <v>3.3653191677498655</v>
      </c>
      <c r="H39" s="18">
        <f t="shared" ref="H39:H89" si="10">E39-D39</f>
        <v>-10928.51269</v>
      </c>
    </row>
    <row r="40" spans="1:234" ht="24" x14ac:dyDescent="0.2">
      <c r="A40" s="90" t="s">
        <v>244</v>
      </c>
      <c r="B40" s="52" t="s">
        <v>40</v>
      </c>
      <c r="C40" s="19">
        <f>C41</f>
        <v>0</v>
      </c>
      <c r="D40" s="19">
        <f>D41</f>
        <v>10328.700000000001</v>
      </c>
      <c r="E40" s="20">
        <f>E41</f>
        <v>314.07589000000002</v>
      </c>
      <c r="F40" s="19">
        <f>F41</f>
        <v>186.13086999999999</v>
      </c>
      <c r="G40" s="42">
        <f t="shared" si="9"/>
        <v>3.0408075556459186</v>
      </c>
      <c r="H40" s="20">
        <f t="shared" si="10"/>
        <v>-10014.624110000001</v>
      </c>
    </row>
    <row r="41" spans="1:234" ht="24" x14ac:dyDescent="0.2">
      <c r="A41" s="123" t="s">
        <v>245</v>
      </c>
      <c r="B41" s="53" t="s">
        <v>40</v>
      </c>
      <c r="C41" s="21"/>
      <c r="D41" s="33">
        <v>10328.700000000001</v>
      </c>
      <c r="E41" s="34">
        <v>314.07589000000002</v>
      </c>
      <c r="F41" s="217">
        <v>186.13086999999999</v>
      </c>
      <c r="G41" s="218">
        <f t="shared" si="9"/>
        <v>3.0408075556459186</v>
      </c>
      <c r="H41" s="219">
        <f t="shared" si="10"/>
        <v>-10014.624110000001</v>
      </c>
    </row>
    <row r="42" spans="1:234" ht="24" x14ac:dyDescent="0.2">
      <c r="A42" s="175" t="s">
        <v>246</v>
      </c>
      <c r="B42" s="43" t="s">
        <v>41</v>
      </c>
      <c r="C42" s="19">
        <f>C43</f>
        <v>0</v>
      </c>
      <c r="D42" s="19">
        <f>D43</f>
        <v>669.9</v>
      </c>
      <c r="E42" s="20">
        <f>E43</f>
        <v>0</v>
      </c>
      <c r="F42" s="19">
        <f>F43</f>
        <v>0</v>
      </c>
      <c r="G42" s="42">
        <f t="shared" si="9"/>
        <v>0</v>
      </c>
      <c r="H42" s="20">
        <f t="shared" si="10"/>
        <v>-669.9</v>
      </c>
    </row>
    <row r="43" spans="1:234" ht="24" x14ac:dyDescent="0.2">
      <c r="A43" s="176" t="s">
        <v>247</v>
      </c>
      <c r="B43" s="40" t="s">
        <v>41</v>
      </c>
      <c r="C43" s="19"/>
      <c r="D43" s="30">
        <v>669.9</v>
      </c>
      <c r="E43" s="31"/>
      <c r="F43" s="30"/>
      <c r="G43" s="216">
        <f t="shared" si="9"/>
        <v>0</v>
      </c>
      <c r="H43" s="31">
        <f t="shared" si="10"/>
        <v>-669.9</v>
      </c>
    </row>
    <row r="44" spans="1:234" ht="35.25" customHeight="1" x14ac:dyDescent="0.2">
      <c r="A44" s="123" t="s">
        <v>248</v>
      </c>
      <c r="B44" s="161" t="s">
        <v>42</v>
      </c>
      <c r="C44" s="21">
        <f>C45</f>
        <v>0</v>
      </c>
      <c r="D44" s="21">
        <f>D45</f>
        <v>107.4</v>
      </c>
      <c r="E44" s="20">
        <f>E45</f>
        <v>7.6580000000000004</v>
      </c>
      <c r="F44" s="19">
        <f>F45</f>
        <v>8.4963099999999994</v>
      </c>
      <c r="G44" s="42">
        <f t="shared" si="9"/>
        <v>7.1303538175046564</v>
      </c>
      <c r="H44" s="55">
        <f t="shared" si="10"/>
        <v>-99.742000000000004</v>
      </c>
    </row>
    <row r="45" spans="1:234" s="56" customFormat="1" ht="36" x14ac:dyDescent="0.2">
      <c r="A45" s="180" t="s">
        <v>249</v>
      </c>
      <c r="B45" s="40" t="s">
        <v>43</v>
      </c>
      <c r="C45" s="30"/>
      <c r="D45" s="30">
        <v>107.4</v>
      </c>
      <c r="E45" s="31">
        <v>7.6580000000000004</v>
      </c>
      <c r="F45" s="220">
        <v>8.4963099999999994</v>
      </c>
      <c r="G45" s="216">
        <f t="shared" si="9"/>
        <v>7.1303538175046564</v>
      </c>
      <c r="H45" s="31">
        <f t="shared" si="10"/>
        <v>-99.742000000000004</v>
      </c>
    </row>
    <row r="46" spans="1:234" s="56" customFormat="1" ht="60" customHeight="1" thickBot="1" x14ac:dyDescent="0.25">
      <c r="A46" s="123" t="s">
        <v>250</v>
      </c>
      <c r="B46" s="213" t="s">
        <v>44</v>
      </c>
      <c r="C46" s="57"/>
      <c r="D46" s="57">
        <v>203.1</v>
      </c>
      <c r="E46" s="58">
        <v>58.85342</v>
      </c>
      <c r="F46" s="59"/>
      <c r="G46" s="42">
        <f t="shared" si="9"/>
        <v>28.977557853274249</v>
      </c>
      <c r="H46" s="20">
        <f t="shared" si="10"/>
        <v>-144.24657999999999</v>
      </c>
    </row>
    <row r="47" spans="1:234" s="61" customFormat="1" ht="12.75" thickBot="1" x14ac:dyDescent="0.25">
      <c r="A47" s="60" t="s">
        <v>251</v>
      </c>
      <c r="B47" s="189" t="s">
        <v>45</v>
      </c>
      <c r="C47" s="25">
        <f>C48+C49</f>
        <v>0</v>
      </c>
      <c r="D47" s="25">
        <f>D48+D49</f>
        <v>311</v>
      </c>
      <c r="E47" s="25">
        <f>E48+E49</f>
        <v>56.695439999999998</v>
      </c>
      <c r="F47" s="25">
        <f t="shared" ref="F47" si="11">F48+F49</f>
        <v>17.886279999999999</v>
      </c>
      <c r="G47" s="188">
        <f t="shared" si="9"/>
        <v>18.23004501607717</v>
      </c>
      <c r="H47" s="27">
        <f t="shared" si="10"/>
        <v>-254.30456000000001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56" customFormat="1" x14ac:dyDescent="0.2">
      <c r="A48" s="105" t="s">
        <v>252</v>
      </c>
      <c r="B48" s="48" t="s">
        <v>45</v>
      </c>
      <c r="C48" s="62"/>
      <c r="D48" s="62">
        <v>300</v>
      </c>
      <c r="E48" s="63">
        <v>56.695439999999998</v>
      </c>
      <c r="F48" s="64">
        <v>17.886279999999999</v>
      </c>
      <c r="G48" s="23">
        <f t="shared" si="9"/>
        <v>18.898479999999999</v>
      </c>
      <c r="H48" s="38">
        <f t="shared" si="10"/>
        <v>-243.30456000000001</v>
      </c>
    </row>
    <row r="49" spans="1:8" s="56" customFormat="1" ht="48.75" thickBot="1" x14ac:dyDescent="0.25">
      <c r="A49" s="177" t="s">
        <v>253</v>
      </c>
      <c r="B49" s="65" t="s">
        <v>46</v>
      </c>
      <c r="C49" s="21"/>
      <c r="D49" s="21">
        <v>11</v>
      </c>
      <c r="E49" s="22"/>
      <c r="F49" s="21"/>
      <c r="G49" s="54"/>
      <c r="H49" s="22"/>
    </row>
    <row r="50" spans="1:8" s="56" customFormat="1" ht="12.75" thickBot="1" x14ac:dyDescent="0.25">
      <c r="A50" s="60" t="s">
        <v>264</v>
      </c>
      <c r="B50" s="187" t="s">
        <v>47</v>
      </c>
      <c r="C50" s="25" t="e">
        <f>C51</f>
        <v>#REF!</v>
      </c>
      <c r="D50" s="190">
        <f>D51</f>
        <v>76.8</v>
      </c>
      <c r="E50" s="190">
        <f>E51</f>
        <v>0</v>
      </c>
      <c r="F50" s="190">
        <f>F51</f>
        <v>4.0400000000000002E-3</v>
      </c>
      <c r="G50" s="188">
        <f t="shared" si="9"/>
        <v>0</v>
      </c>
      <c r="H50" s="27">
        <f t="shared" si="10"/>
        <v>-76.8</v>
      </c>
    </row>
    <row r="51" spans="1:8" s="56" customFormat="1" x14ac:dyDescent="0.2">
      <c r="A51" s="134" t="s">
        <v>265</v>
      </c>
      <c r="B51" s="67" t="s">
        <v>48</v>
      </c>
      <c r="C51" s="16" t="e">
        <f>C53+C52+#REF!+#REF!+C54</f>
        <v>#REF!</v>
      </c>
      <c r="D51" s="16">
        <f>D53+D52+D54</f>
        <v>76.8</v>
      </c>
      <c r="E51" s="16">
        <f t="shared" ref="E51:F51" si="12">E53+E52+E54</f>
        <v>0</v>
      </c>
      <c r="F51" s="16">
        <f t="shared" si="12"/>
        <v>4.0400000000000002E-3</v>
      </c>
      <c r="G51" s="17">
        <f t="shared" si="9"/>
        <v>0</v>
      </c>
      <c r="H51" s="18">
        <f t="shared" si="10"/>
        <v>-76.8</v>
      </c>
    </row>
    <row r="52" spans="1:8" s="56" customFormat="1" x14ac:dyDescent="0.2">
      <c r="A52" s="173" t="s">
        <v>263</v>
      </c>
      <c r="B52" s="165" t="s">
        <v>49</v>
      </c>
      <c r="C52" s="30"/>
      <c r="D52" s="30">
        <v>75.599999999999994</v>
      </c>
      <c r="E52" s="31"/>
      <c r="F52" s="30"/>
      <c r="G52" s="157">
        <f t="shared" si="9"/>
        <v>0</v>
      </c>
      <c r="H52" s="31">
        <f t="shared" si="10"/>
        <v>-75.599999999999994</v>
      </c>
    </row>
    <row r="53" spans="1:8" s="56" customFormat="1" x14ac:dyDescent="0.2">
      <c r="A53" s="173" t="s">
        <v>262</v>
      </c>
      <c r="B53" s="166" t="s">
        <v>50</v>
      </c>
      <c r="C53" s="30"/>
      <c r="D53" s="30">
        <v>1.2</v>
      </c>
      <c r="E53" s="31"/>
      <c r="F53" s="30">
        <v>4.0400000000000002E-3</v>
      </c>
      <c r="G53" s="157">
        <f>E53/D53*100</f>
        <v>0</v>
      </c>
      <c r="H53" s="31">
        <f t="shared" si="10"/>
        <v>-1.2</v>
      </c>
    </row>
    <row r="54" spans="1:8" s="56" customFormat="1" ht="24" customHeight="1" thickBot="1" x14ac:dyDescent="0.25">
      <c r="A54" s="178" t="s">
        <v>261</v>
      </c>
      <c r="B54" s="167" t="s">
        <v>51</v>
      </c>
      <c r="C54" s="168"/>
      <c r="D54" s="168"/>
      <c r="E54" s="169"/>
      <c r="F54" s="168"/>
      <c r="G54" s="170" t="e">
        <f>E54/D54*100</f>
        <v>#DIV/0!</v>
      </c>
      <c r="H54" s="169">
        <f t="shared" si="10"/>
        <v>0</v>
      </c>
    </row>
    <row r="55" spans="1:8" s="56" customFormat="1" ht="14.25" customHeight="1" thickBot="1" x14ac:dyDescent="0.25">
      <c r="A55" s="179" t="s">
        <v>260</v>
      </c>
      <c r="B55" s="70" t="s">
        <v>52</v>
      </c>
      <c r="C55" s="71">
        <f t="shared" ref="C55:F56" si="13">C56</f>
        <v>0</v>
      </c>
      <c r="D55" s="71">
        <f t="shared" si="13"/>
        <v>0</v>
      </c>
      <c r="E55" s="72">
        <f t="shared" si="13"/>
        <v>24.394870000000001</v>
      </c>
      <c r="F55" s="118">
        <f t="shared" si="13"/>
        <v>0</v>
      </c>
      <c r="G55" s="191" t="e">
        <f t="shared" ref="G55:G57" si="14">E55/D55*100</f>
        <v>#DIV/0!</v>
      </c>
      <c r="H55" s="73">
        <f t="shared" si="10"/>
        <v>24.394870000000001</v>
      </c>
    </row>
    <row r="56" spans="1:8" s="56" customFormat="1" ht="12.75" customHeight="1" x14ac:dyDescent="0.2">
      <c r="A56" s="174" t="s">
        <v>259</v>
      </c>
      <c r="B56" s="223" t="s">
        <v>53</v>
      </c>
      <c r="C56" s="16">
        <f t="shared" si="13"/>
        <v>0</v>
      </c>
      <c r="D56" s="16">
        <f t="shared" si="13"/>
        <v>0</v>
      </c>
      <c r="E56" s="18">
        <f t="shared" si="13"/>
        <v>24.394870000000001</v>
      </c>
      <c r="F56" s="18">
        <f t="shared" si="13"/>
        <v>0</v>
      </c>
      <c r="G56" s="17" t="e">
        <f t="shared" si="14"/>
        <v>#DIV/0!</v>
      </c>
      <c r="H56" s="20">
        <f t="shared" si="10"/>
        <v>24.394870000000001</v>
      </c>
    </row>
    <row r="57" spans="1:8" s="56" customFormat="1" ht="15.75" customHeight="1" thickBot="1" x14ac:dyDescent="0.25">
      <c r="A57" s="178" t="s">
        <v>258</v>
      </c>
      <c r="B57" s="224" t="s">
        <v>54</v>
      </c>
      <c r="C57" s="168"/>
      <c r="D57" s="168">
        <v>0</v>
      </c>
      <c r="E57" s="169">
        <v>24.394870000000001</v>
      </c>
      <c r="F57" s="168"/>
      <c r="G57" s="170" t="e">
        <f t="shared" si="14"/>
        <v>#DIV/0!</v>
      </c>
      <c r="H57" s="169">
        <f t="shared" si="10"/>
        <v>24.394870000000001</v>
      </c>
    </row>
    <row r="58" spans="1:8" s="56" customFormat="1" ht="12.75" thickBot="1" x14ac:dyDescent="0.25">
      <c r="A58" s="60" t="s">
        <v>55</v>
      </c>
      <c r="B58" s="192" t="s">
        <v>56</v>
      </c>
      <c r="C58" s="74" t="e">
        <f>#REF!+C60+#REF!</f>
        <v>#REF!</v>
      </c>
      <c r="D58" s="74">
        <f>D59</f>
        <v>125</v>
      </c>
      <c r="E58" s="74">
        <f t="shared" ref="E58:F58" si="15">E59</f>
        <v>46.015039999999999</v>
      </c>
      <c r="F58" s="74">
        <f t="shared" si="15"/>
        <v>0</v>
      </c>
      <c r="G58" s="75">
        <f>E58/D58*100</f>
        <v>36.812032000000002</v>
      </c>
      <c r="H58" s="73">
        <f t="shared" si="10"/>
        <v>-78.984960000000001</v>
      </c>
    </row>
    <row r="59" spans="1:8" s="56" customFormat="1" ht="21.75" customHeight="1" x14ac:dyDescent="0.2">
      <c r="A59" s="164" t="s">
        <v>255</v>
      </c>
      <c r="B59" s="155" t="s">
        <v>256</v>
      </c>
      <c r="C59" s="163"/>
      <c r="D59" s="63">
        <f>D60</f>
        <v>125</v>
      </c>
      <c r="E59" s="63">
        <f t="shared" ref="E59:F59" si="16">E60</f>
        <v>46.015039999999999</v>
      </c>
      <c r="F59" s="63">
        <f t="shared" si="16"/>
        <v>0</v>
      </c>
      <c r="G59" s="17">
        <f t="shared" ref="G59:G78" si="17">E59/D59*100</f>
        <v>36.812032000000002</v>
      </c>
      <c r="H59" s="22">
        <f t="shared" si="10"/>
        <v>-78.984960000000001</v>
      </c>
    </row>
    <row r="60" spans="1:8" s="10" customFormat="1" ht="24.75" thickBot="1" x14ac:dyDescent="0.25">
      <c r="A60" s="186" t="s">
        <v>257</v>
      </c>
      <c r="B60" s="162" t="s">
        <v>57</v>
      </c>
      <c r="C60" s="33"/>
      <c r="D60" s="33">
        <v>125</v>
      </c>
      <c r="E60" s="34">
        <v>46.015039999999999</v>
      </c>
      <c r="F60" s="33"/>
      <c r="G60" s="157">
        <f t="shared" si="17"/>
        <v>36.812032000000002</v>
      </c>
      <c r="H60" s="34">
        <f t="shared" si="10"/>
        <v>-78.984960000000001</v>
      </c>
    </row>
    <row r="61" spans="1:8" ht="12.75" thickBot="1" x14ac:dyDescent="0.25">
      <c r="A61" s="60" t="s">
        <v>254</v>
      </c>
      <c r="B61" s="193" t="s">
        <v>58</v>
      </c>
      <c r="C61" s="78" t="e">
        <f>C62+C64+C66+C68+C72+C74+#REF!+C78+C80+C86+C70+C89</f>
        <v>#REF!</v>
      </c>
      <c r="D61" s="78">
        <f>D62+D64+D66+D68+D72+D74+D78+D80+D86+D70+D89+D82+D84</f>
        <v>196</v>
      </c>
      <c r="E61" s="78">
        <f>E62+E64+E66+E68+E72+E74+E78+E80+E86+E70+E89+E82+E84+E76</f>
        <v>17.54616</v>
      </c>
      <c r="F61" s="78">
        <f t="shared" ref="F61" si="18">F62+F64+F66+F68+F72+F74+F78+F80+F86+F70+F89+F82+F84</f>
        <v>134.21078</v>
      </c>
      <c r="G61" s="26">
        <f t="shared" si="17"/>
        <v>8.9521224489795923</v>
      </c>
      <c r="H61" s="27">
        <f t="shared" si="10"/>
        <v>-178.45384000000001</v>
      </c>
    </row>
    <row r="62" spans="1:8" ht="33" customHeight="1" x14ac:dyDescent="0.2">
      <c r="A62" s="79" t="s">
        <v>59</v>
      </c>
      <c r="B62" s="151" t="s">
        <v>60</v>
      </c>
      <c r="C62" s="16">
        <f>C63</f>
        <v>0</v>
      </c>
      <c r="D62" s="16">
        <f>D63</f>
        <v>8</v>
      </c>
      <c r="E62" s="16">
        <f>E63</f>
        <v>0.1</v>
      </c>
      <c r="F62" s="16">
        <f t="shared" ref="F62" si="19">F63</f>
        <v>0</v>
      </c>
      <c r="G62" s="17">
        <f t="shared" si="17"/>
        <v>1.25</v>
      </c>
      <c r="H62" s="214">
        <f t="shared" si="10"/>
        <v>-7.9</v>
      </c>
    </row>
    <row r="63" spans="1:8" s="10" customFormat="1" ht="37.5" customHeight="1" x14ac:dyDescent="0.2">
      <c r="A63" s="80" t="s">
        <v>61</v>
      </c>
      <c r="B63" s="81" t="s">
        <v>62</v>
      </c>
      <c r="C63" s="16"/>
      <c r="D63" s="89">
        <v>8</v>
      </c>
      <c r="E63" s="221">
        <v>0.1</v>
      </c>
      <c r="F63" s="220"/>
      <c r="G63" s="157"/>
      <c r="H63" s="31"/>
    </row>
    <row r="64" spans="1:8" ht="36" x14ac:dyDescent="0.2">
      <c r="A64" s="79" t="s">
        <v>63</v>
      </c>
      <c r="B64" s="225" t="s">
        <v>64</v>
      </c>
      <c r="C64" s="16">
        <f>C65</f>
        <v>0</v>
      </c>
      <c r="D64" s="16">
        <f>D65</f>
        <v>31</v>
      </c>
      <c r="E64" s="16">
        <f>E65</f>
        <v>4.5025000000000004</v>
      </c>
      <c r="F64" s="16">
        <f>F65</f>
        <v>2.5</v>
      </c>
      <c r="G64" s="17">
        <f t="shared" si="17"/>
        <v>14.5241935483871</v>
      </c>
      <c r="H64" s="82">
        <f t="shared" si="10"/>
        <v>-26.497499999999999</v>
      </c>
    </row>
    <row r="65" spans="1:8" ht="48.75" customHeight="1" x14ac:dyDescent="0.2">
      <c r="A65" s="80" t="s">
        <v>65</v>
      </c>
      <c r="B65" s="153" t="s">
        <v>66</v>
      </c>
      <c r="C65" s="16"/>
      <c r="D65" s="89">
        <v>31</v>
      </c>
      <c r="E65" s="221">
        <v>4.5025000000000004</v>
      </c>
      <c r="F65" s="30">
        <v>2.5</v>
      </c>
      <c r="G65" s="157"/>
      <c r="H65" s="222"/>
    </row>
    <row r="66" spans="1:8" ht="36" x14ac:dyDescent="0.2">
      <c r="A66" s="79" t="s">
        <v>67</v>
      </c>
      <c r="B66" s="213" t="s">
        <v>68</v>
      </c>
      <c r="C66" s="16">
        <f>C67</f>
        <v>0</v>
      </c>
      <c r="D66" s="16">
        <f>D67</f>
        <v>4</v>
      </c>
      <c r="E66" s="16">
        <f>E67</f>
        <v>0.27476</v>
      </c>
      <c r="F66" s="16">
        <f>F67</f>
        <v>0</v>
      </c>
      <c r="G66" s="17">
        <f t="shared" si="17"/>
        <v>6.8689999999999998</v>
      </c>
      <c r="H66" s="82">
        <f t="shared" si="10"/>
        <v>-3.7252399999999999</v>
      </c>
    </row>
    <row r="67" spans="1:8" ht="48" x14ac:dyDescent="0.2">
      <c r="A67" s="80" t="s">
        <v>69</v>
      </c>
      <c r="B67" s="153" t="s">
        <v>70</v>
      </c>
      <c r="C67" s="16"/>
      <c r="D67" s="89">
        <v>4</v>
      </c>
      <c r="E67" s="221">
        <v>0.27476</v>
      </c>
      <c r="F67" s="30"/>
      <c r="G67" s="157"/>
      <c r="H67" s="222"/>
    </row>
    <row r="68" spans="1:8" ht="36" x14ac:dyDescent="0.2">
      <c r="A68" s="79" t="s">
        <v>203</v>
      </c>
      <c r="B68" s="151" t="s">
        <v>204</v>
      </c>
      <c r="C68" s="16">
        <f>C69</f>
        <v>0</v>
      </c>
      <c r="D68" s="16">
        <f>D69</f>
        <v>37</v>
      </c>
      <c r="E68" s="16">
        <f>E69</f>
        <v>0</v>
      </c>
      <c r="F68" s="16">
        <f>F69</f>
        <v>0</v>
      </c>
      <c r="G68" s="17">
        <f t="shared" si="17"/>
        <v>0</v>
      </c>
      <c r="H68" s="82">
        <f t="shared" si="10"/>
        <v>-37</v>
      </c>
    </row>
    <row r="69" spans="1:8" ht="48" x14ac:dyDescent="0.2">
      <c r="A69" s="80" t="s">
        <v>205</v>
      </c>
      <c r="B69" s="152" t="s">
        <v>206</v>
      </c>
      <c r="C69" s="16"/>
      <c r="D69" s="89">
        <v>37</v>
      </c>
      <c r="E69" s="221">
        <v>0</v>
      </c>
      <c r="F69" s="31"/>
      <c r="G69" s="157"/>
      <c r="H69" s="222"/>
    </row>
    <row r="70" spans="1:8" ht="36" x14ac:dyDescent="0.2">
      <c r="A70" s="79" t="s">
        <v>71</v>
      </c>
      <c r="B70" s="213" t="s">
        <v>72</v>
      </c>
      <c r="C70" s="16">
        <f>C71</f>
        <v>0</v>
      </c>
      <c r="D70" s="16">
        <f>D71</f>
        <v>5</v>
      </c>
      <c r="E70" s="16">
        <f t="shared" ref="E70:F70" si="20">E71</f>
        <v>3</v>
      </c>
      <c r="F70" s="16">
        <f t="shared" si="20"/>
        <v>0</v>
      </c>
      <c r="G70" s="17">
        <f t="shared" si="17"/>
        <v>60</v>
      </c>
      <c r="H70" s="82">
        <f t="shared" si="10"/>
        <v>-2</v>
      </c>
    </row>
    <row r="71" spans="1:8" ht="48" x14ac:dyDescent="0.2">
      <c r="A71" s="80" t="s">
        <v>73</v>
      </c>
      <c r="B71" s="153" t="s">
        <v>74</v>
      </c>
      <c r="C71" s="16"/>
      <c r="D71" s="89">
        <v>5</v>
      </c>
      <c r="E71" s="221">
        <v>3</v>
      </c>
      <c r="F71" s="31"/>
      <c r="G71" s="157"/>
      <c r="H71" s="222"/>
    </row>
    <row r="72" spans="1:8" ht="36" x14ac:dyDescent="0.2">
      <c r="A72" s="79" t="s">
        <v>75</v>
      </c>
      <c r="B72" s="213" t="s">
        <v>76</v>
      </c>
      <c r="C72" s="16">
        <f>C73</f>
        <v>0</v>
      </c>
      <c r="D72" s="16">
        <f>D73</f>
        <v>0</v>
      </c>
      <c r="E72" s="16">
        <f>E73</f>
        <v>5.0000000000000002E-5</v>
      </c>
      <c r="F72" s="16">
        <f>F73</f>
        <v>6.9995000000000003</v>
      </c>
      <c r="G72" s="17" t="e">
        <f t="shared" si="17"/>
        <v>#DIV/0!</v>
      </c>
      <c r="H72" s="82">
        <f t="shared" si="10"/>
        <v>5.0000000000000002E-5</v>
      </c>
    </row>
    <row r="73" spans="1:8" ht="48" x14ac:dyDescent="0.2">
      <c r="A73" s="80" t="s">
        <v>77</v>
      </c>
      <c r="B73" s="153" t="s">
        <v>78</v>
      </c>
      <c r="C73" s="16"/>
      <c r="D73" s="89">
        <v>0</v>
      </c>
      <c r="E73" s="221">
        <v>5.0000000000000002E-5</v>
      </c>
      <c r="F73" s="221">
        <v>6.9995000000000003</v>
      </c>
      <c r="G73" s="157"/>
      <c r="H73" s="222"/>
    </row>
    <row r="74" spans="1:8" ht="36" x14ac:dyDescent="0.2">
      <c r="A74" s="79" t="s">
        <v>79</v>
      </c>
      <c r="B74" s="213" t="s">
        <v>80</v>
      </c>
      <c r="C74" s="16">
        <f>C75</f>
        <v>0</v>
      </c>
      <c r="D74" s="16">
        <f>D75</f>
        <v>2</v>
      </c>
      <c r="E74" s="16">
        <f>E75</f>
        <v>0.15</v>
      </c>
      <c r="F74" s="16">
        <f>F75</f>
        <v>0.15</v>
      </c>
      <c r="G74" s="17">
        <f t="shared" si="17"/>
        <v>7.5</v>
      </c>
      <c r="H74" s="82">
        <f t="shared" si="10"/>
        <v>-1.85</v>
      </c>
    </row>
    <row r="75" spans="1:8" ht="60" x14ac:dyDescent="0.2">
      <c r="A75" s="80" t="s">
        <v>81</v>
      </c>
      <c r="B75" s="153" t="s">
        <v>82</v>
      </c>
      <c r="C75" s="16"/>
      <c r="D75" s="89">
        <v>2</v>
      </c>
      <c r="E75" s="221">
        <v>0.15</v>
      </c>
      <c r="F75" s="30">
        <v>0.15</v>
      </c>
      <c r="G75" s="17"/>
      <c r="H75" s="82"/>
    </row>
    <row r="76" spans="1:8" ht="36" x14ac:dyDescent="0.2">
      <c r="A76" s="79" t="s">
        <v>269</v>
      </c>
      <c r="B76" s="213" t="s">
        <v>270</v>
      </c>
      <c r="C76" s="16"/>
      <c r="D76" s="16">
        <f>D77</f>
        <v>0</v>
      </c>
      <c r="E76" s="16">
        <f t="shared" ref="E76:F76" si="21">E77</f>
        <v>0.25001000000000001</v>
      </c>
      <c r="F76" s="16">
        <f t="shared" si="21"/>
        <v>0</v>
      </c>
      <c r="G76" s="17" t="e">
        <f t="shared" si="17"/>
        <v>#DIV/0!</v>
      </c>
      <c r="H76" s="82">
        <f t="shared" si="10"/>
        <v>0.25001000000000001</v>
      </c>
    </row>
    <row r="77" spans="1:8" ht="48" x14ac:dyDescent="0.2">
      <c r="A77" s="80" t="s">
        <v>271</v>
      </c>
      <c r="B77" s="153" t="s">
        <v>272</v>
      </c>
      <c r="C77" s="16"/>
      <c r="D77" s="89"/>
      <c r="E77" s="221">
        <v>0.25001000000000001</v>
      </c>
      <c r="F77" s="89"/>
      <c r="G77" s="157"/>
      <c r="H77" s="222"/>
    </row>
    <row r="78" spans="1:8" ht="36" x14ac:dyDescent="0.2">
      <c r="A78" s="79" t="s">
        <v>83</v>
      </c>
      <c r="B78" s="213" t="s">
        <v>84</v>
      </c>
      <c r="C78" s="16">
        <f>C79</f>
        <v>0</v>
      </c>
      <c r="D78" s="16">
        <f>D79</f>
        <v>74</v>
      </c>
      <c r="E78" s="16">
        <f t="shared" ref="E78:F78" si="22">E79</f>
        <v>2.3000000000000001E-4</v>
      </c>
      <c r="F78" s="16">
        <f t="shared" si="22"/>
        <v>0</v>
      </c>
      <c r="G78" s="17">
        <f t="shared" si="17"/>
        <v>3.1081081081081081E-4</v>
      </c>
      <c r="H78" s="82">
        <f t="shared" si="10"/>
        <v>-73.999769999999998</v>
      </c>
    </row>
    <row r="79" spans="1:8" ht="48" x14ac:dyDescent="0.2">
      <c r="A79" s="80" t="s">
        <v>85</v>
      </c>
      <c r="B79" s="153" t="s">
        <v>86</v>
      </c>
      <c r="C79" s="16"/>
      <c r="D79" s="89">
        <v>74</v>
      </c>
      <c r="E79" s="221">
        <v>2.3000000000000001E-4</v>
      </c>
      <c r="F79" s="30"/>
      <c r="G79" s="216"/>
      <c r="H79" s="222"/>
    </row>
    <row r="80" spans="1:8" ht="36" x14ac:dyDescent="0.2">
      <c r="A80" s="79" t="s">
        <v>87</v>
      </c>
      <c r="B80" s="225" t="s">
        <v>88</v>
      </c>
      <c r="C80" s="16">
        <f>C81</f>
        <v>0</v>
      </c>
      <c r="D80" s="16">
        <f>D81</f>
        <v>35</v>
      </c>
      <c r="E80" s="16">
        <f>E81</f>
        <v>8.3653700000000004</v>
      </c>
      <c r="F80" s="16">
        <f>F81</f>
        <v>3.2059799999999998</v>
      </c>
      <c r="G80" s="42">
        <f t="shared" ref="G80:G89" si="23">E80/D80*100</f>
        <v>23.901057142857145</v>
      </c>
      <c r="H80" s="82">
        <f t="shared" si="10"/>
        <v>-26.634630000000001</v>
      </c>
    </row>
    <row r="81" spans="1:8" ht="47.25" customHeight="1" x14ac:dyDescent="0.2">
      <c r="A81" s="83" t="s">
        <v>89</v>
      </c>
      <c r="B81" s="84" t="s">
        <v>90</v>
      </c>
      <c r="C81" s="16"/>
      <c r="D81" s="89">
        <v>35</v>
      </c>
      <c r="E81" s="221">
        <v>8.3653700000000004</v>
      </c>
      <c r="F81" s="30">
        <v>3.2059799999999998</v>
      </c>
      <c r="G81" s="216"/>
      <c r="H81" s="222"/>
    </row>
    <row r="82" spans="1:8" ht="25.5" customHeight="1" x14ac:dyDescent="0.2">
      <c r="A82" s="86" t="s">
        <v>91</v>
      </c>
      <c r="B82" s="87" t="s">
        <v>92</v>
      </c>
      <c r="C82" s="16"/>
      <c r="D82" s="16">
        <f>D83</f>
        <v>0</v>
      </c>
      <c r="E82" s="16">
        <f>E83</f>
        <v>0.27818999999999999</v>
      </c>
      <c r="F82" s="16">
        <f>F83</f>
        <v>0</v>
      </c>
      <c r="G82" s="42" t="e">
        <f t="shared" si="23"/>
        <v>#DIV/0!</v>
      </c>
      <c r="H82" s="82">
        <f t="shared" si="10"/>
        <v>0.27818999999999999</v>
      </c>
    </row>
    <row r="83" spans="1:8" ht="36.75" customHeight="1" x14ac:dyDescent="0.2">
      <c r="A83" s="85" t="s">
        <v>93</v>
      </c>
      <c r="B83" s="88" t="s">
        <v>94</v>
      </c>
      <c r="C83" s="16"/>
      <c r="D83" s="16"/>
      <c r="E83" s="16">
        <v>0.27818999999999999</v>
      </c>
      <c r="F83" s="19"/>
      <c r="G83" s="42"/>
      <c r="H83" s="82"/>
    </row>
    <row r="84" spans="1:8" ht="34.5" hidden="1" customHeight="1" x14ac:dyDescent="0.2">
      <c r="A84" s="86" t="s">
        <v>95</v>
      </c>
      <c r="B84" s="87" t="s">
        <v>96</v>
      </c>
      <c r="C84" s="44"/>
      <c r="D84" s="20">
        <f>D85</f>
        <v>0</v>
      </c>
      <c r="E84" s="16">
        <f>E85</f>
        <v>0</v>
      </c>
      <c r="F84" s="16">
        <f>F85</f>
        <v>0</v>
      </c>
      <c r="G84" s="42" t="e">
        <f>E84/D84*100</f>
        <v>#DIV/0!</v>
      </c>
      <c r="H84" s="82">
        <f t="shared" si="10"/>
        <v>0</v>
      </c>
    </row>
    <row r="85" spans="1:8" ht="44.25" hidden="1" customHeight="1" x14ac:dyDescent="0.2">
      <c r="A85" s="85" t="s">
        <v>97</v>
      </c>
      <c r="B85" s="88" t="s">
        <v>98</v>
      </c>
      <c r="C85" s="16"/>
      <c r="D85" s="16"/>
      <c r="E85" s="16"/>
      <c r="F85" s="19"/>
      <c r="G85" s="42"/>
      <c r="H85" s="82"/>
    </row>
    <row r="86" spans="1:8" ht="36" x14ac:dyDescent="0.2">
      <c r="A86" s="90" t="s">
        <v>99</v>
      </c>
      <c r="B86" s="107" t="s">
        <v>100</v>
      </c>
      <c r="C86" s="19">
        <f>C87+C88</f>
        <v>0</v>
      </c>
      <c r="D86" s="19">
        <f>D87+D88</f>
        <v>0</v>
      </c>
      <c r="E86" s="19">
        <f>E87+E88</f>
        <v>0.62504999999999999</v>
      </c>
      <c r="F86" s="19">
        <f>F87+F88</f>
        <v>1.3553000000000002</v>
      </c>
      <c r="G86" s="42" t="e">
        <f t="shared" si="23"/>
        <v>#DIV/0!</v>
      </c>
      <c r="H86" s="82">
        <f t="shared" si="10"/>
        <v>0.62504999999999999</v>
      </c>
    </row>
    <row r="87" spans="1:8" ht="36" x14ac:dyDescent="0.2">
      <c r="A87" s="91" t="s">
        <v>101</v>
      </c>
      <c r="B87" s="226" t="s">
        <v>102</v>
      </c>
      <c r="C87" s="21"/>
      <c r="D87" s="33"/>
      <c r="E87" s="33">
        <v>5.0000000000000002E-5</v>
      </c>
      <c r="F87" s="33">
        <v>1.1088100000000001</v>
      </c>
      <c r="G87" s="216" t="e">
        <f t="shared" si="23"/>
        <v>#DIV/0!</v>
      </c>
      <c r="H87" s="222">
        <f t="shared" si="10"/>
        <v>5.0000000000000002E-5</v>
      </c>
    </row>
    <row r="88" spans="1:8" ht="36" x14ac:dyDescent="0.2">
      <c r="A88" s="91" t="s">
        <v>103</v>
      </c>
      <c r="B88" s="226" t="s">
        <v>104</v>
      </c>
      <c r="C88" s="21"/>
      <c r="D88" s="33"/>
      <c r="E88" s="34">
        <v>0.625</v>
      </c>
      <c r="F88" s="33">
        <v>0.24648999999999999</v>
      </c>
      <c r="G88" s="218" t="e">
        <f t="shared" si="23"/>
        <v>#DIV/0!</v>
      </c>
      <c r="H88" s="222">
        <f t="shared" si="10"/>
        <v>0.625</v>
      </c>
    </row>
    <row r="89" spans="1:8" x14ac:dyDescent="0.2">
      <c r="A89" s="92" t="s">
        <v>105</v>
      </c>
      <c r="B89" s="161" t="s">
        <v>106</v>
      </c>
      <c r="C89" s="19">
        <f>C90</f>
        <v>0</v>
      </c>
      <c r="D89" s="19">
        <f>D90</f>
        <v>0</v>
      </c>
      <c r="E89" s="19">
        <f>E90</f>
        <v>0</v>
      </c>
      <c r="F89" s="19">
        <f>F90</f>
        <v>120</v>
      </c>
      <c r="G89" s="54" t="e">
        <f t="shared" si="23"/>
        <v>#DIV/0!</v>
      </c>
      <c r="H89" s="82">
        <f t="shared" si="10"/>
        <v>0</v>
      </c>
    </row>
    <row r="90" spans="1:8" ht="47.25" customHeight="1" thickBot="1" x14ac:dyDescent="0.25">
      <c r="A90" s="93" t="s">
        <v>107</v>
      </c>
      <c r="B90" s="227" t="s">
        <v>108</v>
      </c>
      <c r="C90" s="33"/>
      <c r="D90" s="33"/>
      <c r="E90" s="34"/>
      <c r="F90" s="33">
        <v>120</v>
      </c>
      <c r="G90" s="54"/>
      <c r="H90" s="82"/>
    </row>
    <row r="91" spans="1:8" ht="12.75" thickBot="1" x14ac:dyDescent="0.25">
      <c r="A91" s="194" t="s">
        <v>109</v>
      </c>
      <c r="B91" s="193" t="s">
        <v>110</v>
      </c>
      <c r="C91" s="25">
        <f>C92+C93</f>
        <v>0</v>
      </c>
      <c r="D91" s="25">
        <f>D92+D93</f>
        <v>0</v>
      </c>
      <c r="E91" s="25">
        <f t="shared" ref="E91:F91" si="24">E92+E93</f>
        <v>0</v>
      </c>
      <c r="F91" s="25">
        <f t="shared" si="24"/>
        <v>63.906570000000002</v>
      </c>
      <c r="G91" s="26" t="e">
        <f>E91/D91*100</f>
        <v>#DIV/0!</v>
      </c>
      <c r="H91" s="27">
        <f t="shared" ref="H91:H106" si="25">E91-D91</f>
        <v>0</v>
      </c>
    </row>
    <row r="92" spans="1:8" x14ac:dyDescent="0.2">
      <c r="A92" s="94" t="s">
        <v>111</v>
      </c>
      <c r="B92" s="67" t="s">
        <v>112</v>
      </c>
      <c r="C92" s="16"/>
      <c r="D92" s="16"/>
      <c r="E92" s="18"/>
      <c r="F92" s="16">
        <v>7.1530300000000002</v>
      </c>
      <c r="G92" s="17">
        <v>0</v>
      </c>
      <c r="H92" s="18">
        <f t="shared" si="25"/>
        <v>0</v>
      </c>
    </row>
    <row r="93" spans="1:8" ht="12.75" thickBot="1" x14ac:dyDescent="0.25">
      <c r="A93" s="95" t="s">
        <v>113</v>
      </c>
      <c r="B93" s="39" t="s">
        <v>110</v>
      </c>
      <c r="C93" s="21"/>
      <c r="D93" s="21"/>
      <c r="E93" s="22"/>
      <c r="F93" s="21">
        <v>56.753540000000001</v>
      </c>
      <c r="G93" s="54">
        <v>0</v>
      </c>
      <c r="H93" s="22">
        <f t="shared" si="25"/>
        <v>0</v>
      </c>
    </row>
    <row r="94" spans="1:8" x14ac:dyDescent="0.2">
      <c r="A94" s="206" t="s">
        <v>114</v>
      </c>
      <c r="B94" s="198" t="s">
        <v>115</v>
      </c>
      <c r="C94" s="96" t="e">
        <f>C95+C142+C139+C137+C131</f>
        <v>#REF!</v>
      </c>
      <c r="D94" s="96">
        <f>D95+D142+D139+D137+D131</f>
        <v>417183.88399999996</v>
      </c>
      <c r="E94" s="96">
        <f>E95+E142+E139+E137+E131</f>
        <v>28470.65842</v>
      </c>
      <c r="F94" s="96">
        <f>F95+F142+F139+F137</f>
        <v>24818.67452</v>
      </c>
      <c r="G94" s="97">
        <f t="shared" ref="G94:G98" si="26">E94/D94*100</f>
        <v>6.8244866381271825</v>
      </c>
      <c r="H94" s="98">
        <f t="shared" si="25"/>
        <v>-388713.22557999997</v>
      </c>
    </row>
    <row r="95" spans="1:8" x14ac:dyDescent="0.2">
      <c r="A95" s="210" t="s">
        <v>116</v>
      </c>
      <c r="B95" s="199" t="s">
        <v>117</v>
      </c>
      <c r="C95" s="99" t="e">
        <f>C96+C98+C108</f>
        <v>#REF!</v>
      </c>
      <c r="D95" s="99">
        <f>D96+D98+D108</f>
        <v>367021.8</v>
      </c>
      <c r="E95" s="99">
        <f>E96+E98+E108</f>
        <v>26069.998950000001</v>
      </c>
      <c r="F95" s="99">
        <f>F96+F98+F108+F131</f>
        <v>24818.67452</v>
      </c>
      <c r="G95" s="100">
        <f t="shared" si="26"/>
        <v>7.103120019028843</v>
      </c>
      <c r="H95" s="101">
        <f t="shared" si="25"/>
        <v>-340951.80105000001</v>
      </c>
    </row>
    <row r="96" spans="1:8" ht="12.75" thickBot="1" x14ac:dyDescent="0.25">
      <c r="A96" s="179" t="s">
        <v>118</v>
      </c>
      <c r="B96" s="196" t="s">
        <v>119</v>
      </c>
      <c r="C96" s="102" t="e">
        <f>C97+#REF!</f>
        <v>#REF!</v>
      </c>
      <c r="D96" s="102">
        <f>D97</f>
        <v>164388</v>
      </c>
      <c r="E96" s="102">
        <f t="shared" ref="E96:F96" si="27">E97</f>
        <v>11827</v>
      </c>
      <c r="F96" s="102">
        <f t="shared" si="27"/>
        <v>9443</v>
      </c>
      <c r="G96" s="103">
        <f t="shared" si="26"/>
        <v>7.1945640801031701</v>
      </c>
      <c r="H96" s="104">
        <f t="shared" si="25"/>
        <v>-152561</v>
      </c>
    </row>
    <row r="97" spans="1:8" ht="26.25" customHeight="1" thickBot="1" x14ac:dyDescent="0.25">
      <c r="A97" s="111" t="s">
        <v>120</v>
      </c>
      <c r="B97" s="112" t="s">
        <v>266</v>
      </c>
      <c r="C97" s="16"/>
      <c r="D97" s="16">
        <v>164388</v>
      </c>
      <c r="E97" s="18">
        <v>11827</v>
      </c>
      <c r="F97" s="16">
        <v>9443</v>
      </c>
      <c r="G97" s="17">
        <f t="shared" si="26"/>
        <v>7.1945640801031701</v>
      </c>
      <c r="H97" s="18">
        <f t="shared" si="25"/>
        <v>-152561</v>
      </c>
    </row>
    <row r="98" spans="1:8" ht="12.75" thickBot="1" x14ac:dyDescent="0.25">
      <c r="A98" s="60" t="s">
        <v>121</v>
      </c>
      <c r="B98" s="193" t="s">
        <v>122</v>
      </c>
      <c r="C98" s="25" t="e">
        <f>#REF!+C101+C102+C103+#REF!+C100</f>
        <v>#REF!</v>
      </c>
      <c r="D98" s="25">
        <f>D99+D100+D101+D102+D103</f>
        <v>18232.399999999998</v>
      </c>
      <c r="E98" s="25">
        <f t="shared" ref="E98:F98" si="28">E99+E100+E101+E102+E103</f>
        <v>183.64953</v>
      </c>
      <c r="F98" s="25">
        <f t="shared" si="28"/>
        <v>307.83383000000003</v>
      </c>
      <c r="G98" s="26">
        <f t="shared" si="26"/>
        <v>1.0072701893332749</v>
      </c>
      <c r="H98" s="27">
        <f t="shared" si="25"/>
        <v>-18048.750469999999</v>
      </c>
    </row>
    <row r="99" spans="1:8" ht="24" x14ac:dyDescent="0.2">
      <c r="A99" s="154" t="s">
        <v>123</v>
      </c>
      <c r="B99" s="155" t="s">
        <v>268</v>
      </c>
      <c r="C99" s="133"/>
      <c r="D99" s="62">
        <v>345.6</v>
      </c>
      <c r="E99" s="62"/>
      <c r="F99" s="62"/>
      <c r="G99" s="42">
        <v>0</v>
      </c>
      <c r="H99" s="20">
        <f>E99-D99</f>
        <v>-345.6</v>
      </c>
    </row>
    <row r="100" spans="1:8" s="10" customFormat="1" ht="36" x14ac:dyDescent="0.2">
      <c r="A100" s="91" t="s">
        <v>124</v>
      </c>
      <c r="B100" s="68" t="s">
        <v>125</v>
      </c>
      <c r="C100" s="19"/>
      <c r="D100" s="19">
        <v>5538.9</v>
      </c>
      <c r="E100" s="20"/>
      <c r="F100" s="19"/>
      <c r="G100" s="42">
        <v>0</v>
      </c>
      <c r="H100" s="20">
        <f>E100-D100</f>
        <v>-5538.9</v>
      </c>
    </row>
    <row r="101" spans="1:8" s="10" customFormat="1" x14ac:dyDescent="0.2">
      <c r="A101" s="90" t="s">
        <v>126</v>
      </c>
      <c r="B101" s="46" t="s">
        <v>127</v>
      </c>
      <c r="C101" s="19"/>
      <c r="D101" s="19">
        <v>4235.3</v>
      </c>
      <c r="E101" s="20"/>
      <c r="F101" s="19"/>
      <c r="G101" s="42">
        <f>E101/D101*100</f>
        <v>0</v>
      </c>
      <c r="H101" s="20">
        <f>E101-D101</f>
        <v>-4235.3</v>
      </c>
    </row>
    <row r="102" spans="1:8" s="10" customFormat="1" ht="12.75" thickBot="1" x14ac:dyDescent="0.25">
      <c r="A102" s="91" t="s">
        <v>207</v>
      </c>
      <c r="B102" s="106" t="s">
        <v>208</v>
      </c>
      <c r="C102" s="21"/>
      <c r="D102" s="21">
        <v>918.3</v>
      </c>
      <c r="E102" s="22"/>
      <c r="F102" s="21"/>
      <c r="G102" s="54">
        <f t="shared" ref="G102:G105" si="29">E102/D102*100</f>
        <v>0</v>
      </c>
      <c r="H102" s="20">
        <f t="shared" si="25"/>
        <v>-918.3</v>
      </c>
    </row>
    <row r="103" spans="1:8" ht="12.75" thickBot="1" x14ac:dyDescent="0.25">
      <c r="A103" s="184" t="s">
        <v>128</v>
      </c>
      <c r="B103" s="66" t="s">
        <v>129</v>
      </c>
      <c r="C103" s="25" t="e">
        <f>C104+C105+#REF!+#REF!+#REF!+C106+C107</f>
        <v>#REF!</v>
      </c>
      <c r="D103" s="25">
        <f>D104+D105+D106+D107</f>
        <v>7194.3</v>
      </c>
      <c r="E103" s="25">
        <f t="shared" ref="E103:F103" si="30">E104+E105+E106+E107</f>
        <v>183.64953</v>
      </c>
      <c r="F103" s="25">
        <f t="shared" si="30"/>
        <v>307.83383000000003</v>
      </c>
      <c r="G103" s="26">
        <f t="shared" si="29"/>
        <v>2.5527088111421543</v>
      </c>
      <c r="H103" s="27">
        <f t="shared" si="25"/>
        <v>-7010.6504700000005</v>
      </c>
    </row>
    <row r="104" spans="1:8" x14ac:dyDescent="0.2">
      <c r="A104" s="134" t="s">
        <v>128</v>
      </c>
      <c r="B104" s="67" t="s">
        <v>209</v>
      </c>
      <c r="C104" s="16"/>
      <c r="D104" s="16">
        <v>909</v>
      </c>
      <c r="E104" s="18"/>
      <c r="F104" s="16"/>
      <c r="G104" s="17">
        <f t="shared" si="29"/>
        <v>0</v>
      </c>
      <c r="H104" s="18">
        <f t="shared" si="25"/>
        <v>-909</v>
      </c>
    </row>
    <row r="105" spans="1:8" ht="14.25" customHeight="1" x14ac:dyDescent="0.2">
      <c r="A105" s="91" t="s">
        <v>128</v>
      </c>
      <c r="B105" s="107" t="s">
        <v>130</v>
      </c>
      <c r="C105" s="19"/>
      <c r="D105" s="19">
        <v>1135.8</v>
      </c>
      <c r="E105" s="20"/>
      <c r="F105" s="19">
        <v>101.88</v>
      </c>
      <c r="G105" s="42">
        <f t="shared" si="29"/>
        <v>0</v>
      </c>
      <c r="H105" s="20">
        <f t="shared" si="25"/>
        <v>-1135.8</v>
      </c>
    </row>
    <row r="106" spans="1:8" x14ac:dyDescent="0.2">
      <c r="A106" s="91" t="s">
        <v>131</v>
      </c>
      <c r="B106" s="68" t="s">
        <v>132</v>
      </c>
      <c r="C106" s="19"/>
      <c r="D106" s="19">
        <v>1986.2</v>
      </c>
      <c r="E106" s="20"/>
      <c r="F106" s="19"/>
      <c r="G106" s="42"/>
      <c r="H106" s="20">
        <f t="shared" si="25"/>
        <v>-1986.2</v>
      </c>
    </row>
    <row r="107" spans="1:8" ht="24.75" thickBot="1" x14ac:dyDescent="0.25">
      <c r="A107" s="90" t="s">
        <v>128</v>
      </c>
      <c r="B107" s="108" t="s">
        <v>133</v>
      </c>
      <c r="C107" s="19"/>
      <c r="D107" s="19">
        <v>3163.3</v>
      </c>
      <c r="E107" s="20">
        <v>183.64953</v>
      </c>
      <c r="F107" s="19">
        <v>205.95383000000001</v>
      </c>
      <c r="G107" s="42">
        <v>0</v>
      </c>
      <c r="H107" s="20">
        <f>E107-C107</f>
        <v>183.64953</v>
      </c>
    </row>
    <row r="108" spans="1:8" x14ac:dyDescent="0.2">
      <c r="A108" s="206" t="s">
        <v>134</v>
      </c>
      <c r="B108" s="109" t="s">
        <v>135</v>
      </c>
      <c r="C108" s="96">
        <f>C109+C121+C123+C125+C127+C128+C129+C122+C124+C126</f>
        <v>0</v>
      </c>
      <c r="D108" s="96">
        <f>D109+D121+D123+D125+D127+D128+D129+D122+D124+D126</f>
        <v>184401.4</v>
      </c>
      <c r="E108" s="96">
        <f>E109+E121+E123+E125+E127+E128+E129+E122+E124+E126</f>
        <v>14059.349420000002</v>
      </c>
      <c r="F108" s="96">
        <f>F109+F121+F123+F125+F127+F128+F129+F122+F124</f>
        <v>14148.66469</v>
      </c>
      <c r="G108" s="97">
        <f t="shared" ref="G108:G117" si="31">E108/D108*100</f>
        <v>7.624318155935911</v>
      </c>
      <c r="H108" s="98">
        <f t="shared" ref="H108:H117" si="32">E108-D108</f>
        <v>-170342.05057999998</v>
      </c>
    </row>
    <row r="109" spans="1:8" ht="12.75" thickBot="1" x14ac:dyDescent="0.25">
      <c r="A109" s="185" t="s">
        <v>136</v>
      </c>
      <c r="B109" s="110" t="s">
        <v>137</v>
      </c>
      <c r="C109" s="102">
        <f>C112+C115+C111+C110+C113+C119+C116+C117+C118+C120+C114</f>
        <v>0</v>
      </c>
      <c r="D109" s="102">
        <f>D112+D115+D111+D110+D113+D119+D116+D117+D118+D120+D114</f>
        <v>137618.6</v>
      </c>
      <c r="E109" s="102">
        <f>E112+E115+E111+E110+E113+E119+E116+E117+E118+E120+E114</f>
        <v>10451.266000000001</v>
      </c>
      <c r="F109" s="102">
        <f>F112+F115+F111+F110+F113+F119+F116+F117+F118+F120+F114</f>
        <v>10284.125</v>
      </c>
      <c r="G109" s="103">
        <f t="shared" si="31"/>
        <v>7.5943702377440259</v>
      </c>
      <c r="H109" s="104">
        <f t="shared" si="32"/>
        <v>-127167.334</v>
      </c>
    </row>
    <row r="110" spans="1:8" ht="21.75" customHeight="1" x14ac:dyDescent="0.2">
      <c r="A110" s="111" t="s">
        <v>138</v>
      </c>
      <c r="B110" s="228" t="s">
        <v>139</v>
      </c>
      <c r="C110" s="77"/>
      <c r="D110" s="77">
        <v>1500.3</v>
      </c>
      <c r="E110" s="18"/>
      <c r="F110" s="16"/>
      <c r="G110" s="17">
        <f t="shared" si="31"/>
        <v>0</v>
      </c>
      <c r="H110" s="18">
        <f t="shared" si="32"/>
        <v>-1500.3</v>
      </c>
    </row>
    <row r="111" spans="1:8" x14ac:dyDescent="0.2">
      <c r="A111" s="111" t="s">
        <v>138</v>
      </c>
      <c r="B111" s="68" t="s">
        <v>210</v>
      </c>
      <c r="C111" s="41"/>
      <c r="D111" s="41">
        <v>9.8000000000000007</v>
      </c>
      <c r="E111" s="20"/>
      <c r="F111" s="19"/>
      <c r="G111" s="42">
        <f t="shared" si="31"/>
        <v>0</v>
      </c>
      <c r="H111" s="20">
        <f t="shared" si="32"/>
        <v>-9.8000000000000007</v>
      </c>
    </row>
    <row r="112" spans="1:8" x14ac:dyDescent="0.2">
      <c r="A112" s="111" t="s">
        <v>140</v>
      </c>
      <c r="B112" s="46" t="s">
        <v>141</v>
      </c>
      <c r="C112" s="19"/>
      <c r="D112" s="19">
        <v>96978.5</v>
      </c>
      <c r="E112" s="20">
        <v>8074</v>
      </c>
      <c r="F112" s="19">
        <v>8043</v>
      </c>
      <c r="G112" s="42">
        <f t="shared" si="31"/>
        <v>8.3255566955562319</v>
      </c>
      <c r="H112" s="20">
        <f t="shared" si="32"/>
        <v>-88904.5</v>
      </c>
    </row>
    <row r="113" spans="1:8" x14ac:dyDescent="0.2">
      <c r="A113" s="111" t="s">
        <v>140</v>
      </c>
      <c r="B113" s="46" t="s">
        <v>142</v>
      </c>
      <c r="C113" s="19"/>
      <c r="D113" s="19">
        <v>17378.5</v>
      </c>
      <c r="E113" s="20">
        <v>1447</v>
      </c>
      <c r="F113" s="19">
        <v>1259</v>
      </c>
      <c r="G113" s="42">
        <f t="shared" si="31"/>
        <v>8.3263802974940297</v>
      </c>
      <c r="H113" s="20">
        <f t="shared" si="32"/>
        <v>-15931.5</v>
      </c>
    </row>
    <row r="114" spans="1:8" x14ac:dyDescent="0.2">
      <c r="A114" s="111" t="s">
        <v>138</v>
      </c>
      <c r="B114" s="46" t="s">
        <v>146</v>
      </c>
      <c r="C114" s="19"/>
      <c r="D114" s="19">
        <v>891.1</v>
      </c>
      <c r="E114" s="20">
        <v>13.182</v>
      </c>
      <c r="F114" s="19">
        <v>96.525000000000006</v>
      </c>
      <c r="G114" s="42">
        <f t="shared" si="31"/>
        <v>1.4792952530580181</v>
      </c>
      <c r="H114" s="20">
        <f t="shared" si="32"/>
        <v>-877.91800000000001</v>
      </c>
    </row>
    <row r="115" spans="1:8" x14ac:dyDescent="0.2">
      <c r="A115" s="111" t="s">
        <v>138</v>
      </c>
      <c r="B115" s="46" t="s">
        <v>145</v>
      </c>
      <c r="C115" s="19"/>
      <c r="D115" s="19">
        <v>238.1</v>
      </c>
      <c r="E115" s="20"/>
      <c r="F115" s="19"/>
      <c r="G115" s="42">
        <v>0</v>
      </c>
      <c r="H115" s="20">
        <f>E115-C115</f>
        <v>0</v>
      </c>
    </row>
    <row r="116" spans="1:8" x14ac:dyDescent="0.2">
      <c r="A116" s="111" t="s">
        <v>138</v>
      </c>
      <c r="B116" s="46" t="s">
        <v>143</v>
      </c>
      <c r="C116" s="19"/>
      <c r="D116" s="19">
        <v>1293.2</v>
      </c>
      <c r="E116" s="20"/>
      <c r="F116" s="19"/>
      <c r="G116" s="42">
        <f t="shared" si="31"/>
        <v>0</v>
      </c>
      <c r="H116" s="20">
        <f t="shared" si="32"/>
        <v>-1293.2</v>
      </c>
    </row>
    <row r="117" spans="1:8" x14ac:dyDescent="0.2">
      <c r="A117" s="111" t="s">
        <v>138</v>
      </c>
      <c r="B117" s="68" t="s">
        <v>144</v>
      </c>
      <c r="C117" s="19"/>
      <c r="D117" s="19">
        <v>425.4</v>
      </c>
      <c r="E117" s="20"/>
      <c r="F117" s="19"/>
      <c r="G117" s="42">
        <f t="shared" si="31"/>
        <v>0</v>
      </c>
      <c r="H117" s="20">
        <f t="shared" si="32"/>
        <v>-425.4</v>
      </c>
    </row>
    <row r="118" spans="1:8" x14ac:dyDescent="0.2">
      <c r="A118" s="111" t="s">
        <v>138</v>
      </c>
      <c r="B118" s="46" t="s">
        <v>148</v>
      </c>
      <c r="C118" s="19"/>
      <c r="D118" s="19">
        <v>11196.8</v>
      </c>
      <c r="E118" s="20">
        <v>917.08399999999995</v>
      </c>
      <c r="F118" s="19">
        <v>885.6</v>
      </c>
      <c r="G118" s="42">
        <f>E118/D118*100</f>
        <v>8.1905901686196056</v>
      </c>
      <c r="H118" s="20">
        <f>E118-D118</f>
        <v>-10279.715999999999</v>
      </c>
    </row>
    <row r="119" spans="1:8" ht="36" x14ac:dyDescent="0.2">
      <c r="A119" s="111" t="s">
        <v>138</v>
      </c>
      <c r="B119" s="107" t="s">
        <v>147</v>
      </c>
      <c r="C119" s="19"/>
      <c r="D119" s="19">
        <v>1400.6</v>
      </c>
      <c r="E119" s="20"/>
      <c r="F119" s="19"/>
      <c r="G119" s="42">
        <f t="shared" ref="G119:G134" si="33">E119/D119*100</f>
        <v>0</v>
      </c>
      <c r="H119" s="20">
        <f t="shared" ref="H119:H134" si="34">E119-D119</f>
        <v>-1400.6</v>
      </c>
    </row>
    <row r="120" spans="1:8" ht="36.75" thickBot="1" x14ac:dyDescent="0.25">
      <c r="A120" s="113" t="s">
        <v>138</v>
      </c>
      <c r="B120" s="114" t="s">
        <v>149</v>
      </c>
      <c r="C120" s="115"/>
      <c r="D120" s="115">
        <v>6306.3</v>
      </c>
      <c r="E120" s="58"/>
      <c r="F120" s="57"/>
      <c r="G120" s="69">
        <f t="shared" si="33"/>
        <v>0</v>
      </c>
      <c r="H120" s="58">
        <f t="shared" si="34"/>
        <v>-6306.3</v>
      </c>
    </row>
    <row r="121" spans="1:8" x14ac:dyDescent="0.2">
      <c r="A121" s="111" t="s">
        <v>150</v>
      </c>
      <c r="B121" s="112" t="s">
        <v>151</v>
      </c>
      <c r="C121" s="16"/>
      <c r="D121" s="16">
        <v>1765.9</v>
      </c>
      <c r="E121" s="18"/>
      <c r="F121" s="16"/>
      <c r="G121" s="17">
        <f t="shared" si="33"/>
        <v>0</v>
      </c>
      <c r="H121" s="18">
        <f t="shared" si="34"/>
        <v>-1765.9</v>
      </c>
    </row>
    <row r="122" spans="1:8" ht="24" x14ac:dyDescent="0.2">
      <c r="A122" s="90" t="s">
        <v>152</v>
      </c>
      <c r="B122" s="116" t="s">
        <v>211</v>
      </c>
      <c r="C122" s="41"/>
      <c r="D122" s="41">
        <v>1030.0999999999999</v>
      </c>
      <c r="E122" s="20"/>
      <c r="F122" s="19"/>
      <c r="G122" s="42">
        <f t="shared" si="33"/>
        <v>0</v>
      </c>
      <c r="H122" s="20">
        <f t="shared" si="34"/>
        <v>-1030.0999999999999</v>
      </c>
    </row>
    <row r="123" spans="1:8" x14ac:dyDescent="0.2">
      <c r="A123" s="90" t="s">
        <v>153</v>
      </c>
      <c r="B123" s="46" t="s">
        <v>267</v>
      </c>
      <c r="C123" s="19"/>
      <c r="D123" s="19"/>
      <c r="E123" s="20"/>
      <c r="F123" s="19">
        <v>433.32499999999999</v>
      </c>
      <c r="G123" s="42" t="e">
        <f t="shared" si="33"/>
        <v>#DIV/0!</v>
      </c>
      <c r="H123" s="20">
        <f t="shared" si="34"/>
        <v>0</v>
      </c>
    </row>
    <row r="124" spans="1:8" ht="24" x14ac:dyDescent="0.2">
      <c r="A124" s="90" t="s">
        <v>154</v>
      </c>
      <c r="B124" s="68" t="s">
        <v>155</v>
      </c>
      <c r="C124" s="41"/>
      <c r="D124" s="41">
        <v>72</v>
      </c>
      <c r="E124" s="20"/>
      <c r="F124" s="19"/>
      <c r="G124" s="42">
        <f>E124/D124*100</f>
        <v>0</v>
      </c>
      <c r="H124" s="20">
        <f>E124-D124</f>
        <v>-72</v>
      </c>
    </row>
    <row r="125" spans="1:8" hidden="1" x14ac:dyDescent="0.2">
      <c r="A125" s="90" t="s">
        <v>156</v>
      </c>
      <c r="B125" s="117" t="s">
        <v>212</v>
      </c>
      <c r="C125" s="41"/>
      <c r="D125" s="41"/>
      <c r="E125" s="20"/>
      <c r="F125" s="19"/>
      <c r="G125" s="42" t="e">
        <f t="shared" si="33"/>
        <v>#DIV/0!</v>
      </c>
      <c r="H125" s="20">
        <f t="shared" si="34"/>
        <v>0</v>
      </c>
    </row>
    <row r="126" spans="1:8" ht="24" hidden="1" x14ac:dyDescent="0.2">
      <c r="A126" s="90" t="s">
        <v>157</v>
      </c>
      <c r="B126" s="68" t="s">
        <v>158</v>
      </c>
      <c r="C126" s="41"/>
      <c r="D126" s="41"/>
      <c r="E126" s="20"/>
      <c r="F126" s="19"/>
      <c r="G126" s="42" t="e">
        <f t="shared" si="33"/>
        <v>#DIV/0!</v>
      </c>
      <c r="H126" s="20">
        <f t="shared" si="34"/>
        <v>0</v>
      </c>
    </row>
    <row r="127" spans="1:8" x14ac:dyDescent="0.2">
      <c r="A127" s="90" t="s">
        <v>159</v>
      </c>
      <c r="B127" s="68" t="s">
        <v>160</v>
      </c>
      <c r="C127" s="41"/>
      <c r="D127" s="41">
        <v>699.3</v>
      </c>
      <c r="E127" s="20">
        <v>40.53304</v>
      </c>
      <c r="F127" s="19">
        <v>28.724810000000002</v>
      </c>
      <c r="G127" s="42">
        <f t="shared" si="33"/>
        <v>5.7962305162305165</v>
      </c>
      <c r="H127" s="20">
        <f t="shared" si="34"/>
        <v>-658.76695999999993</v>
      </c>
    </row>
    <row r="128" spans="1:8" ht="12.75" thickBot="1" x14ac:dyDescent="0.25">
      <c r="A128" s="90" t="s">
        <v>161</v>
      </c>
      <c r="B128" s="46" t="s">
        <v>162</v>
      </c>
      <c r="C128" s="19"/>
      <c r="D128" s="19">
        <v>1580.5</v>
      </c>
      <c r="E128" s="20">
        <v>97.550380000000004</v>
      </c>
      <c r="F128" s="19">
        <v>94.489879999999999</v>
      </c>
      <c r="G128" s="42">
        <f t="shared" si="33"/>
        <v>6.1721214805441322</v>
      </c>
      <c r="H128" s="20">
        <f t="shared" si="34"/>
        <v>-1482.9496200000001</v>
      </c>
    </row>
    <row r="129" spans="1:8" ht="12.75" thickBot="1" x14ac:dyDescent="0.25">
      <c r="A129" s="184" t="s">
        <v>163</v>
      </c>
      <c r="B129" s="66" t="s">
        <v>164</v>
      </c>
      <c r="C129" s="25">
        <f>C130</f>
        <v>0</v>
      </c>
      <c r="D129" s="25">
        <f>D130</f>
        <v>41635</v>
      </c>
      <c r="E129" s="118">
        <f>E130</f>
        <v>3470</v>
      </c>
      <c r="F129" s="25">
        <f>F130</f>
        <v>3308</v>
      </c>
      <c r="G129" s="26">
        <f t="shared" si="33"/>
        <v>8.334334093911373</v>
      </c>
      <c r="H129" s="27">
        <f t="shared" si="34"/>
        <v>-38165</v>
      </c>
    </row>
    <row r="130" spans="1:8" ht="12.75" thickBot="1" x14ac:dyDescent="0.25">
      <c r="A130" s="105" t="s">
        <v>165</v>
      </c>
      <c r="B130" s="14" t="s">
        <v>166</v>
      </c>
      <c r="C130" s="62"/>
      <c r="D130" s="62">
        <v>41635</v>
      </c>
      <c r="E130" s="63">
        <v>3470</v>
      </c>
      <c r="F130" s="62">
        <v>3308</v>
      </c>
      <c r="G130" s="23">
        <f t="shared" si="33"/>
        <v>8.334334093911373</v>
      </c>
      <c r="H130" s="63">
        <f t="shared" si="34"/>
        <v>-38165</v>
      </c>
    </row>
    <row r="131" spans="1:8" ht="12.75" thickBot="1" x14ac:dyDescent="0.25">
      <c r="A131" s="60" t="s">
        <v>167</v>
      </c>
      <c r="B131" s="195" t="s">
        <v>168</v>
      </c>
      <c r="C131" s="25">
        <f>C132+C133+C134</f>
        <v>0</v>
      </c>
      <c r="D131" s="25">
        <f>D132+D133+D134+D135</f>
        <v>50162.084000000003</v>
      </c>
      <c r="E131" s="25">
        <f>E132+E133+E134+E135</f>
        <v>2400.6594700000001</v>
      </c>
      <c r="F131" s="25">
        <f>F132+F133+F134</f>
        <v>919.17600000000004</v>
      </c>
      <c r="G131" s="26">
        <f t="shared" si="33"/>
        <v>4.7858048919977092</v>
      </c>
      <c r="H131" s="27">
        <f t="shared" si="34"/>
        <v>-47761.424530000004</v>
      </c>
    </row>
    <row r="132" spans="1:8" ht="36" x14ac:dyDescent="0.2">
      <c r="A132" s="119" t="s">
        <v>169</v>
      </c>
      <c r="B132" s="120" t="s">
        <v>170</v>
      </c>
      <c r="C132" s="49"/>
      <c r="D132" s="49">
        <v>27854.284</v>
      </c>
      <c r="E132" s="121">
        <v>1397.71947</v>
      </c>
      <c r="F132" s="49">
        <v>919.17600000000004</v>
      </c>
      <c r="G132" s="122">
        <f t="shared" si="33"/>
        <v>5.0179694800268422</v>
      </c>
      <c r="H132" s="121">
        <f t="shared" si="34"/>
        <v>-26456.56453</v>
      </c>
    </row>
    <row r="133" spans="1:8" ht="36" x14ac:dyDescent="0.2">
      <c r="A133" s="123" t="s">
        <v>171</v>
      </c>
      <c r="B133" s="124" t="s">
        <v>172</v>
      </c>
      <c r="C133" s="21"/>
      <c r="D133" s="21">
        <v>12307.8</v>
      </c>
      <c r="E133" s="22">
        <v>1002.94</v>
      </c>
      <c r="F133" s="21"/>
      <c r="G133" s="54">
        <f t="shared" si="33"/>
        <v>8.1488161978582685</v>
      </c>
      <c r="H133" s="22">
        <f t="shared" si="34"/>
        <v>-11304.859999999999</v>
      </c>
    </row>
    <row r="134" spans="1:8" ht="24.75" thickBot="1" x14ac:dyDescent="0.25">
      <c r="A134" s="125" t="s">
        <v>173</v>
      </c>
      <c r="B134" s="126" t="s">
        <v>174</v>
      </c>
      <c r="C134" s="57"/>
      <c r="D134" s="57">
        <v>10000</v>
      </c>
      <c r="E134" s="58"/>
      <c r="F134" s="57"/>
      <c r="G134" s="69">
        <f t="shared" si="33"/>
        <v>0</v>
      </c>
      <c r="H134" s="58">
        <f t="shared" si="34"/>
        <v>-10000</v>
      </c>
    </row>
    <row r="135" spans="1:8" ht="12.75" thickBot="1" x14ac:dyDescent="0.25">
      <c r="A135" s="60" t="s">
        <v>175</v>
      </c>
      <c r="B135" s="196" t="s">
        <v>176</v>
      </c>
      <c r="C135" s="102"/>
      <c r="D135" s="102">
        <f>D136</f>
        <v>0</v>
      </c>
      <c r="E135" s="102">
        <f>E136</f>
        <v>0</v>
      </c>
      <c r="F135" s="102">
        <f>F136</f>
        <v>0</v>
      </c>
      <c r="G135" s="75">
        <v>0</v>
      </c>
      <c r="H135" s="73">
        <f t="shared" ref="H135:H142" si="35">E135-C135</f>
        <v>0</v>
      </c>
    </row>
    <row r="136" spans="1:8" ht="12.75" thickBot="1" x14ac:dyDescent="0.25">
      <c r="A136" s="211" t="s">
        <v>177</v>
      </c>
      <c r="B136" s="127" t="s">
        <v>178</v>
      </c>
      <c r="C136" s="128"/>
      <c r="D136" s="128"/>
      <c r="E136" s="129"/>
      <c r="F136" s="128"/>
      <c r="G136" s="130"/>
      <c r="H136" s="131"/>
    </row>
    <row r="137" spans="1:8" ht="12.75" thickBot="1" x14ac:dyDescent="0.25">
      <c r="A137" s="184" t="s">
        <v>179</v>
      </c>
      <c r="B137" s="66" t="s">
        <v>180</v>
      </c>
      <c r="C137" s="25"/>
      <c r="D137" s="25"/>
      <c r="E137" s="118">
        <f>E138</f>
        <v>0</v>
      </c>
      <c r="F137" s="118">
        <f>F138</f>
        <v>0</v>
      </c>
      <c r="G137" s="26">
        <v>0</v>
      </c>
      <c r="H137" s="27">
        <f t="shared" si="35"/>
        <v>0</v>
      </c>
    </row>
    <row r="138" spans="1:8" ht="12.75" thickBot="1" x14ac:dyDescent="0.25">
      <c r="A138" s="105" t="s">
        <v>181</v>
      </c>
      <c r="B138" s="132" t="s">
        <v>182</v>
      </c>
      <c r="C138" s="133"/>
      <c r="D138" s="62"/>
      <c r="E138" s="63"/>
      <c r="F138" s="62"/>
      <c r="G138" s="23"/>
      <c r="H138" s="38"/>
    </row>
    <row r="139" spans="1:8" ht="12.75" thickBot="1" x14ac:dyDescent="0.25">
      <c r="A139" s="184" t="s">
        <v>183</v>
      </c>
      <c r="B139" s="66" t="s">
        <v>184</v>
      </c>
      <c r="C139" s="25"/>
      <c r="D139" s="25"/>
      <c r="E139" s="118">
        <f>E140+E141</f>
        <v>0</v>
      </c>
      <c r="F139" s="25">
        <f>F141</f>
        <v>2.6188600000000002</v>
      </c>
      <c r="G139" s="26">
        <v>0</v>
      </c>
      <c r="H139" s="27">
        <f t="shared" si="35"/>
        <v>0</v>
      </c>
    </row>
    <row r="140" spans="1:8" ht="24" x14ac:dyDescent="0.2">
      <c r="A140" s="111" t="s">
        <v>185</v>
      </c>
      <c r="B140" s="76" t="s">
        <v>186</v>
      </c>
      <c r="C140" s="200"/>
      <c r="D140" s="200"/>
      <c r="E140" s="18"/>
      <c r="F140" s="200"/>
      <c r="G140" s="201"/>
      <c r="H140" s="202"/>
    </row>
    <row r="141" spans="1:8" ht="24.75" thickBot="1" x14ac:dyDescent="0.25">
      <c r="A141" s="134" t="s">
        <v>187</v>
      </c>
      <c r="B141" s="135" t="s">
        <v>188</v>
      </c>
      <c r="C141" s="62"/>
      <c r="D141" s="62"/>
      <c r="E141" s="63"/>
      <c r="F141" s="62">
        <v>2.6188600000000002</v>
      </c>
      <c r="G141" s="23">
        <v>0</v>
      </c>
      <c r="H141" s="63">
        <f t="shared" si="35"/>
        <v>0</v>
      </c>
    </row>
    <row r="142" spans="1:8" ht="12.75" thickBot="1" x14ac:dyDescent="0.25">
      <c r="A142" s="60" t="s">
        <v>189</v>
      </c>
      <c r="B142" s="193" t="s">
        <v>190</v>
      </c>
      <c r="C142" s="25"/>
      <c r="D142" s="25"/>
      <c r="E142" s="118">
        <f>E143</f>
        <v>0</v>
      </c>
      <c r="F142" s="118">
        <f>F143</f>
        <v>-2.6188600000000002</v>
      </c>
      <c r="G142" s="26">
        <v>0</v>
      </c>
      <c r="H142" s="27">
        <f t="shared" si="35"/>
        <v>0</v>
      </c>
    </row>
    <row r="143" spans="1:8" ht="12.75" thickBot="1" x14ac:dyDescent="0.25">
      <c r="A143" s="212" t="s">
        <v>191</v>
      </c>
      <c r="B143" s="136" t="s">
        <v>192</v>
      </c>
      <c r="C143" s="62"/>
      <c r="D143" s="62"/>
      <c r="E143" s="63"/>
      <c r="F143" s="62">
        <v>-2.6188600000000002</v>
      </c>
      <c r="G143" s="23"/>
      <c r="H143" s="63"/>
    </row>
    <row r="144" spans="1:8" ht="12.75" thickBot="1" x14ac:dyDescent="0.25">
      <c r="A144" s="197"/>
      <c r="B144" s="193" t="s">
        <v>193</v>
      </c>
      <c r="C144" s="25" t="e">
        <f>C8+C94</f>
        <v>#REF!</v>
      </c>
      <c r="D144" s="25">
        <f>D8+D94</f>
        <v>508367.58399999997</v>
      </c>
      <c r="E144" s="118">
        <f>E94+E8</f>
        <v>33188.758020000001</v>
      </c>
      <c r="F144" s="25">
        <f>F8+F94</f>
        <v>28517.72465</v>
      </c>
      <c r="G144" s="26">
        <f>E144/D144*100</f>
        <v>6.5284961245680062</v>
      </c>
      <c r="H144" s="27">
        <f>E144-D144</f>
        <v>-475178.82597999997</v>
      </c>
    </row>
    <row r="145" spans="1:8" x14ac:dyDescent="0.2">
      <c r="A145" s="1"/>
      <c r="B145" s="9"/>
      <c r="C145" s="137"/>
      <c r="D145" s="137"/>
      <c r="F145" s="138"/>
      <c r="G145" s="139"/>
      <c r="H145" s="140"/>
    </row>
    <row r="146" spans="1:8" x14ac:dyDescent="0.2">
      <c r="A146" s="12" t="s">
        <v>194</v>
      </c>
      <c r="B146" s="12"/>
      <c r="C146" s="141"/>
      <c r="D146" s="141"/>
      <c r="E146" s="142"/>
      <c r="F146" s="143"/>
      <c r="G146" s="12"/>
    </row>
    <row r="147" spans="1:8" x14ac:dyDescent="0.2">
      <c r="A147" s="12" t="s">
        <v>195</v>
      </c>
      <c r="B147" s="13"/>
      <c r="C147" s="144"/>
      <c r="D147" s="144"/>
      <c r="E147" s="142" t="s">
        <v>196</v>
      </c>
      <c r="F147" s="145"/>
      <c r="G147" s="12"/>
    </row>
    <row r="148" spans="1:8" x14ac:dyDescent="0.2">
      <c r="A148" s="12"/>
      <c r="B148" s="13"/>
      <c r="C148" s="144"/>
      <c r="D148" s="144"/>
      <c r="E148" s="142"/>
      <c r="F148" s="145"/>
      <c r="G148" s="12"/>
    </row>
    <row r="149" spans="1:8" x14ac:dyDescent="0.2">
      <c r="A149" s="146" t="s">
        <v>197</v>
      </c>
      <c r="B149" s="12"/>
      <c r="C149" s="147"/>
      <c r="D149" s="147"/>
      <c r="E149" s="148"/>
      <c r="F149" s="149"/>
    </row>
    <row r="150" spans="1:8" x14ac:dyDescent="0.2">
      <c r="A150" s="146" t="s">
        <v>198</v>
      </c>
      <c r="C150" s="147"/>
      <c r="D150" s="147"/>
      <c r="E150" s="148"/>
      <c r="F150" s="150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</row>
    <row r="156" spans="1:8" x14ac:dyDescent="0.2">
      <c r="A156" s="1"/>
    </row>
    <row r="157" spans="1:8" x14ac:dyDescent="0.2">
      <c r="A157" s="1"/>
      <c r="B157" s="6"/>
      <c r="C157" s="6"/>
      <c r="D157" s="6"/>
      <c r="E157" s="6"/>
      <c r="F157" s="6"/>
      <c r="G157" s="6"/>
      <c r="H157" s="6"/>
    </row>
  </sheetData>
  <mergeCells count="17">
    <mergeCell ref="A5:A7"/>
    <mergeCell ref="B5:B7"/>
    <mergeCell ref="C5:C7"/>
    <mergeCell ref="D5:D7"/>
    <mergeCell ref="E5:E7"/>
    <mergeCell ref="A37:A38"/>
    <mergeCell ref="B37:B38"/>
    <mergeCell ref="C37:C38"/>
    <mergeCell ref="D37:D38"/>
    <mergeCell ref="E37:E38"/>
    <mergeCell ref="F5:F7"/>
    <mergeCell ref="H37:H38"/>
    <mergeCell ref="G5:H5"/>
    <mergeCell ref="G6:G7"/>
    <mergeCell ref="H6:H7"/>
    <mergeCell ref="F37:F38"/>
    <mergeCell ref="G37:G38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0"/>
  <sheetViews>
    <sheetView workbookViewId="0">
      <selection activeCell="L14" sqref="L14"/>
    </sheetView>
  </sheetViews>
  <sheetFormatPr defaultRowHeight="12" x14ac:dyDescent="0.2"/>
  <cols>
    <col min="1" max="1" width="21.5703125" style="14" customWidth="1"/>
    <col min="2" max="2" width="60" style="1" customWidth="1"/>
    <col min="3" max="3" width="11.28515625" style="5" customWidth="1"/>
    <col min="4" max="4" width="12.140625" style="5" customWidth="1"/>
    <col min="5" max="5" width="12" style="254" customWidth="1"/>
    <col min="6" max="6" width="12.140625" style="1" customWidth="1"/>
    <col min="7" max="7" width="9.8554687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255"/>
      <c r="F3" s="450"/>
    </row>
    <row r="4" spans="1:8" ht="12.75" thickBot="1" x14ac:dyDescent="0.25">
      <c r="A4" s="1"/>
      <c r="B4" s="2" t="s">
        <v>363</v>
      </c>
      <c r="C4" s="3"/>
      <c r="D4" s="3"/>
      <c r="G4" s="9"/>
      <c r="H4" s="9"/>
    </row>
    <row r="5" spans="1:8" s="10" customFormat="1" ht="12.75" customHeight="1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52" t="s">
        <v>364</v>
      </c>
      <c r="F5" s="565" t="s">
        <v>365</v>
      </c>
      <c r="G5" s="524" t="s">
        <v>6</v>
      </c>
      <c r="H5" s="525"/>
    </row>
    <row r="6" spans="1:8" s="10" customFormat="1" x14ac:dyDescent="0.2">
      <c r="A6" s="541"/>
      <c r="B6" s="543"/>
      <c r="C6" s="545"/>
      <c r="D6" s="545"/>
      <c r="E6" s="553"/>
      <c r="F6" s="566"/>
      <c r="G6" s="526" t="s">
        <v>7</v>
      </c>
      <c r="H6" s="528" t="s">
        <v>8</v>
      </c>
    </row>
    <row r="7" spans="1:8" ht="12.75" thickBot="1" x14ac:dyDescent="0.25">
      <c r="A7" s="542"/>
      <c r="B7" s="527"/>
      <c r="C7" s="546"/>
      <c r="D7" s="546"/>
      <c r="E7" s="554"/>
      <c r="F7" s="567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208">
        <f>C9+C21+C31+C53+C67+C101+C36+C63+C15+C59</f>
        <v>91183.700000000012</v>
      </c>
      <c r="D8" s="208">
        <f>D9+D21+D31+D53+D67+D101+D36+D63+D15+D59</f>
        <v>97483.7</v>
      </c>
      <c r="E8" s="324">
        <f>E9+E21+E31+E53+E67+E101+E36+E63+E15+E59</f>
        <v>82199.923909999998</v>
      </c>
      <c r="F8" s="335">
        <f>F9+F21+F31+F53+F67+F101+F36+F63+F15+F59</f>
        <v>80101.704130000013</v>
      </c>
      <c r="G8" s="97">
        <f t="shared" ref="G8:G27" si="0">E8/D8*100</f>
        <v>84.321711127090992</v>
      </c>
      <c r="H8" s="209">
        <f>E8-D8</f>
        <v>-15283.776089999999</v>
      </c>
    </row>
    <row r="9" spans="1:8" s="13" customFormat="1" ht="12.75" thickBot="1" x14ac:dyDescent="0.25">
      <c r="A9" s="403" t="s">
        <v>214</v>
      </c>
      <c r="B9" s="203" t="s">
        <v>10</v>
      </c>
      <c r="C9" s="404">
        <f>C10</f>
        <v>54096.3</v>
      </c>
      <c r="D9" s="404">
        <f>D10</f>
        <v>54931.7</v>
      </c>
      <c r="E9" s="406">
        <f>E10</f>
        <v>45980.773739999997</v>
      </c>
      <c r="F9" s="72">
        <f>F10</f>
        <v>46568.191620000005</v>
      </c>
      <c r="G9" s="75">
        <f t="shared" si="0"/>
        <v>83.70535363005331</v>
      </c>
      <c r="H9" s="205">
        <f t="shared" ref="H9:H27" si="1">E9-D9</f>
        <v>-8950.9262600000002</v>
      </c>
    </row>
    <row r="10" spans="1:8" s="10" customFormat="1" x14ac:dyDescent="0.2">
      <c r="A10" s="331" t="s">
        <v>215</v>
      </c>
      <c r="B10" s="306" t="s">
        <v>11</v>
      </c>
      <c r="C10" s="200">
        <f>C11+C12+C13</f>
        <v>54096.3</v>
      </c>
      <c r="D10" s="332">
        <f>D11+D12+D13+D14</f>
        <v>54931.7</v>
      </c>
      <c r="E10" s="332">
        <f>E11+E12+E13+E14</f>
        <v>45980.773739999997</v>
      </c>
      <c r="F10" s="202">
        <f>F11+F12+F13</f>
        <v>46568.191620000005</v>
      </c>
      <c r="G10" s="201">
        <f t="shared" si="0"/>
        <v>83.70535363005331</v>
      </c>
      <c r="H10" s="202">
        <f t="shared" si="1"/>
        <v>-8950.9262600000002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54196.7</v>
      </c>
      <c r="E11" s="259">
        <v>45247.374860000004</v>
      </c>
      <c r="F11" s="31">
        <v>46268.8393</v>
      </c>
      <c r="G11" s="157">
        <f>E11/D11*100</f>
        <v>83.48732461570539</v>
      </c>
      <c r="H11" s="31">
        <f t="shared" si="1"/>
        <v>-8949.3251399999936</v>
      </c>
    </row>
    <row r="12" spans="1:8" ht="60" x14ac:dyDescent="0.2">
      <c r="A12" s="171" t="s">
        <v>217</v>
      </c>
      <c r="B12" s="158" t="s">
        <v>13</v>
      </c>
      <c r="C12" s="30">
        <v>235</v>
      </c>
      <c r="D12" s="30">
        <v>235</v>
      </c>
      <c r="E12" s="259">
        <v>277.56544000000002</v>
      </c>
      <c r="F12" s="31">
        <v>115.27967</v>
      </c>
      <c r="G12" s="157">
        <f t="shared" si="0"/>
        <v>118.11295319148938</v>
      </c>
      <c r="H12" s="31">
        <f t="shared" si="1"/>
        <v>42.565440000000024</v>
      </c>
    </row>
    <row r="13" spans="1:8" ht="24" x14ac:dyDescent="0.2">
      <c r="A13" s="171" t="s">
        <v>218</v>
      </c>
      <c r="B13" s="448" t="s">
        <v>14</v>
      </c>
      <c r="C13" s="33">
        <v>500</v>
      </c>
      <c r="D13" s="33">
        <v>500</v>
      </c>
      <c r="E13" s="260">
        <v>327.13344000000001</v>
      </c>
      <c r="F13" s="34">
        <v>184.07265000000001</v>
      </c>
      <c r="G13" s="160">
        <f t="shared" si="0"/>
        <v>65.426687999999999</v>
      </c>
      <c r="H13" s="34">
        <f t="shared" si="1"/>
        <v>-172.86655999999999</v>
      </c>
    </row>
    <row r="14" spans="1:8" ht="60.75" thickBot="1" x14ac:dyDescent="0.25">
      <c r="A14" s="171" t="s">
        <v>366</v>
      </c>
      <c r="B14" s="159" t="s">
        <v>367</v>
      </c>
      <c r="C14" s="30">
        <v>0</v>
      </c>
      <c r="D14" s="30">
        <v>0</v>
      </c>
      <c r="E14" s="259">
        <v>128.69999999999999</v>
      </c>
      <c r="F14" s="31"/>
      <c r="G14" s="216" t="e">
        <f t="shared" si="0"/>
        <v>#DIV/0!</v>
      </c>
      <c r="H14" s="31">
        <f t="shared" si="1"/>
        <v>128.69999999999999</v>
      </c>
    </row>
    <row r="15" spans="1:8" ht="12.75" thickBot="1" x14ac:dyDescent="0.25">
      <c r="A15" s="172" t="s">
        <v>219</v>
      </c>
      <c r="B15" s="449" t="s">
        <v>15</v>
      </c>
      <c r="C15" s="445">
        <f t="shared" ref="C15:F15" si="2">C16</f>
        <v>0</v>
      </c>
      <c r="D15" s="445">
        <f t="shared" si="2"/>
        <v>0</v>
      </c>
      <c r="E15" s="447">
        <f t="shared" si="2"/>
        <v>15.691839999999999</v>
      </c>
      <c r="F15" s="72">
        <f t="shared" si="2"/>
        <v>13.03645</v>
      </c>
      <c r="G15" s="75" t="e">
        <f t="shared" si="0"/>
        <v>#DIV/0!</v>
      </c>
      <c r="H15" s="446">
        <f t="shared" si="1"/>
        <v>15.691839999999999</v>
      </c>
    </row>
    <row r="16" spans="1:8" x14ac:dyDescent="0.2">
      <c r="A16" s="181" t="s">
        <v>220</v>
      </c>
      <c r="B16" s="305" t="s">
        <v>16</v>
      </c>
      <c r="C16" s="16">
        <f t="shared" ref="C16:F16" si="3">C17+C18+C19+C20</f>
        <v>0</v>
      </c>
      <c r="D16" s="16">
        <f t="shared" si="3"/>
        <v>0</v>
      </c>
      <c r="E16" s="16">
        <f t="shared" si="3"/>
        <v>15.691839999999999</v>
      </c>
      <c r="F16" s="18">
        <f t="shared" si="3"/>
        <v>13.03645</v>
      </c>
      <c r="G16" s="17" t="e">
        <f t="shared" si="0"/>
        <v>#DIV/0!</v>
      </c>
      <c r="H16" s="18">
        <f t="shared" si="1"/>
        <v>15.691839999999999</v>
      </c>
    </row>
    <row r="17" spans="1:8" x14ac:dyDescent="0.2">
      <c r="A17" s="182" t="s">
        <v>221</v>
      </c>
      <c r="B17" s="29" t="s">
        <v>17</v>
      </c>
      <c r="C17" s="30"/>
      <c r="D17" s="30"/>
      <c r="E17" s="259">
        <v>7.7447400000000002</v>
      </c>
      <c r="F17" s="31">
        <v>5.9604200000000001</v>
      </c>
      <c r="G17" s="17" t="e">
        <f t="shared" si="0"/>
        <v>#DIV/0!</v>
      </c>
      <c r="H17" s="20">
        <f t="shared" si="1"/>
        <v>7.7447400000000002</v>
      </c>
    </row>
    <row r="18" spans="1:8" x14ac:dyDescent="0.2">
      <c r="A18" s="182" t="s">
        <v>222</v>
      </c>
      <c r="B18" s="29" t="s">
        <v>18</v>
      </c>
      <c r="C18" s="30"/>
      <c r="D18" s="30"/>
      <c r="E18" s="259">
        <v>4.3459999999999999E-2</v>
      </c>
      <c r="F18" s="31">
        <v>4.2639999999999997E-2</v>
      </c>
      <c r="G18" s="17" t="e">
        <f t="shared" si="0"/>
        <v>#DIV/0!</v>
      </c>
      <c r="H18" s="20">
        <f t="shared" si="1"/>
        <v>4.3459999999999999E-2</v>
      </c>
    </row>
    <row r="19" spans="1:8" x14ac:dyDescent="0.2">
      <c r="A19" s="182" t="s">
        <v>223</v>
      </c>
      <c r="B19" s="29" t="s">
        <v>19</v>
      </c>
      <c r="C19" s="30"/>
      <c r="D19" s="30"/>
      <c r="E19" s="259">
        <v>8.7992799999999995</v>
      </c>
      <c r="F19" s="31">
        <v>8.0838000000000001</v>
      </c>
      <c r="G19" s="17" t="e">
        <f t="shared" si="0"/>
        <v>#DIV/0!</v>
      </c>
      <c r="H19" s="20">
        <f t="shared" si="1"/>
        <v>8.7992799999999995</v>
      </c>
    </row>
    <row r="20" spans="1:8" ht="12.75" thickBot="1" x14ac:dyDescent="0.25">
      <c r="A20" s="183" t="s">
        <v>224</v>
      </c>
      <c r="B20" s="32" t="s">
        <v>20</v>
      </c>
      <c r="C20" s="33"/>
      <c r="D20" s="33"/>
      <c r="E20" s="260">
        <v>-0.89563999999999999</v>
      </c>
      <c r="F20" s="34">
        <v>-1.0504100000000001</v>
      </c>
      <c r="G20" s="23" t="e">
        <f t="shared" si="0"/>
        <v>#DIV/0!</v>
      </c>
      <c r="H20" s="22">
        <f t="shared" si="1"/>
        <v>-0.89563999999999999</v>
      </c>
    </row>
    <row r="21" spans="1:8" s="35" customFormat="1" ht="12.75" thickBot="1" x14ac:dyDescent="0.25">
      <c r="A21" s="60" t="s">
        <v>225</v>
      </c>
      <c r="B21" s="187" t="s">
        <v>21</v>
      </c>
      <c r="C21" s="190">
        <f>C22+C29+C30+C25+C26</f>
        <v>23424.5</v>
      </c>
      <c r="D21" s="190">
        <f>D22+D29+D30+D25+D26</f>
        <v>28371</v>
      </c>
      <c r="E21" s="325">
        <f t="shared" ref="E21:F21" si="4">E22+E29+E30+E25+E26</f>
        <v>27249.070540000001</v>
      </c>
      <c r="F21" s="451">
        <f t="shared" si="4"/>
        <v>21747.079860000005</v>
      </c>
      <c r="G21" s="188">
        <f t="shared" si="0"/>
        <v>96.045506115399519</v>
      </c>
      <c r="H21" s="27">
        <f t="shared" si="1"/>
        <v>-1121.9294599999994</v>
      </c>
    </row>
    <row r="22" spans="1:8" s="35" customFormat="1" ht="24" x14ac:dyDescent="0.2">
      <c r="A22" s="134" t="s">
        <v>226</v>
      </c>
      <c r="B22" s="304" t="s">
        <v>22</v>
      </c>
      <c r="C22" s="16">
        <f>C23+C24</f>
        <v>20225</v>
      </c>
      <c r="D22" s="16">
        <f>D23+D24</f>
        <v>24400</v>
      </c>
      <c r="E22" s="264">
        <f>E23+E24+E25</f>
        <v>24460.92641</v>
      </c>
      <c r="F22" s="264">
        <f>F23+F24+F25</f>
        <v>17943.16416</v>
      </c>
      <c r="G22" s="37">
        <f t="shared" si="0"/>
        <v>100.24969840163935</v>
      </c>
      <c r="H22" s="38">
        <f t="shared" si="1"/>
        <v>60.926410000000033</v>
      </c>
    </row>
    <row r="23" spans="1:8" s="35" customFormat="1" ht="24" x14ac:dyDescent="0.2">
      <c r="A23" s="173" t="s">
        <v>227</v>
      </c>
      <c r="B23" s="40" t="s">
        <v>23</v>
      </c>
      <c r="C23" s="215">
        <v>12749</v>
      </c>
      <c r="D23" s="215">
        <v>15100</v>
      </c>
      <c r="E23" s="259">
        <v>15555.27528</v>
      </c>
      <c r="F23" s="31">
        <v>12056.75353</v>
      </c>
      <c r="G23" s="216">
        <f t="shared" si="0"/>
        <v>103.01506807947021</v>
      </c>
      <c r="H23" s="31">
        <f t="shared" si="1"/>
        <v>455.27527999999984</v>
      </c>
    </row>
    <row r="24" spans="1:8" ht="36" x14ac:dyDescent="0.2">
      <c r="A24" s="173" t="s">
        <v>228</v>
      </c>
      <c r="B24" s="40" t="s">
        <v>24</v>
      </c>
      <c r="C24" s="215">
        <v>7476</v>
      </c>
      <c r="D24" s="215">
        <v>9300</v>
      </c>
      <c r="E24" s="259">
        <v>8905.6511300000002</v>
      </c>
      <c r="F24" s="31">
        <v>5886.4099299999998</v>
      </c>
      <c r="G24" s="216">
        <f t="shared" si="0"/>
        <v>95.759689569892473</v>
      </c>
      <c r="H24" s="31">
        <f t="shared" si="1"/>
        <v>-394.34886999999981</v>
      </c>
    </row>
    <row r="25" spans="1:8" x14ac:dyDescent="0.2">
      <c r="A25" s="91" t="s">
        <v>229</v>
      </c>
      <c r="B25" s="303" t="s">
        <v>25</v>
      </c>
      <c r="C25" s="41"/>
      <c r="D25" s="41"/>
      <c r="E25" s="263"/>
      <c r="F25" s="20">
        <v>6.9999999999999999E-4</v>
      </c>
      <c r="G25" s="42" t="e">
        <f t="shared" si="0"/>
        <v>#DIV/0!</v>
      </c>
      <c r="H25" s="20">
        <f t="shared" si="1"/>
        <v>0</v>
      </c>
    </row>
    <row r="26" spans="1:8" x14ac:dyDescent="0.2">
      <c r="A26" s="92" t="s">
        <v>230</v>
      </c>
      <c r="B26" s="302" t="s">
        <v>26</v>
      </c>
      <c r="C26" s="19"/>
      <c r="D26" s="19"/>
      <c r="E26" s="263">
        <f>E27+E28</f>
        <v>3.2566199999999998</v>
      </c>
      <c r="F26" s="263">
        <f>F27+F28</f>
        <v>193.67247</v>
      </c>
      <c r="G26" s="42" t="e">
        <f t="shared" si="0"/>
        <v>#DIV/0!</v>
      </c>
      <c r="H26" s="20">
        <f t="shared" si="1"/>
        <v>3.2566199999999998</v>
      </c>
    </row>
    <row r="27" spans="1:8" x14ac:dyDescent="0.2">
      <c r="A27" s="92" t="s">
        <v>288</v>
      </c>
      <c r="B27" s="50" t="s">
        <v>26</v>
      </c>
      <c r="C27" s="16"/>
      <c r="D27" s="16"/>
      <c r="E27" s="264">
        <v>2.2259500000000001</v>
      </c>
      <c r="F27" s="18">
        <v>192.66502</v>
      </c>
      <c r="G27" s="23" t="e">
        <f t="shared" si="0"/>
        <v>#DIV/0!</v>
      </c>
      <c r="H27" s="18">
        <f t="shared" si="1"/>
        <v>2.2259500000000001</v>
      </c>
    </row>
    <row r="28" spans="1:8" x14ac:dyDescent="0.2">
      <c r="A28" s="174" t="s">
        <v>231</v>
      </c>
      <c r="B28" s="45" t="s">
        <v>27</v>
      </c>
      <c r="C28" s="16"/>
      <c r="D28" s="16"/>
      <c r="E28" s="264">
        <v>1.03067</v>
      </c>
      <c r="F28" s="18">
        <v>1.00745</v>
      </c>
      <c r="G28" s="23"/>
      <c r="H28" s="18"/>
    </row>
    <row r="29" spans="1:8" x14ac:dyDescent="0.2">
      <c r="A29" s="92" t="s">
        <v>232</v>
      </c>
      <c r="B29" s="46" t="s">
        <v>28</v>
      </c>
      <c r="C29" s="19">
        <v>2622.5</v>
      </c>
      <c r="D29" s="19">
        <v>3171</v>
      </c>
      <c r="E29" s="263">
        <v>2220.2077300000001</v>
      </c>
      <c r="F29" s="20">
        <v>3025.2801899999999</v>
      </c>
      <c r="G29" s="42">
        <f>E29/D29*100</f>
        <v>70.016011668243465</v>
      </c>
      <c r="H29" s="20">
        <f t="shared" ref="H29:H36" si="5">E29-D29</f>
        <v>-950.79226999999992</v>
      </c>
    </row>
    <row r="30" spans="1:8" ht="12.75" thickBot="1" x14ac:dyDescent="0.25">
      <c r="A30" s="134" t="s">
        <v>233</v>
      </c>
      <c r="B30" s="47" t="s">
        <v>29</v>
      </c>
      <c r="C30" s="21">
        <v>577</v>
      </c>
      <c r="D30" s="21">
        <v>800</v>
      </c>
      <c r="E30" s="265">
        <v>564.67978000000005</v>
      </c>
      <c r="F30" s="22">
        <v>584.96234000000004</v>
      </c>
      <c r="G30" s="42">
        <f>E30/D30*100</f>
        <v>70.584972500000006</v>
      </c>
      <c r="H30" s="22">
        <f t="shared" si="5"/>
        <v>-235.32021999999995</v>
      </c>
    </row>
    <row r="31" spans="1:8" ht="12.75" thickBot="1" x14ac:dyDescent="0.25">
      <c r="A31" s="60" t="s">
        <v>234</v>
      </c>
      <c r="B31" s="187" t="s">
        <v>30</v>
      </c>
      <c r="C31" s="190">
        <f>C32+C34</f>
        <v>1645</v>
      </c>
      <c r="D31" s="190">
        <f>D32+D34</f>
        <v>1645</v>
      </c>
      <c r="E31" s="325">
        <f t="shared" ref="E31:F31" si="6">E32+E34</f>
        <v>1207.8627200000001</v>
      </c>
      <c r="F31" s="451">
        <f t="shared" si="6"/>
        <v>1398.38877</v>
      </c>
      <c r="G31" s="26">
        <f t="shared" ref="G31:G34" si="7">E31/D31*100</f>
        <v>73.426305167173254</v>
      </c>
      <c r="H31" s="11">
        <f t="shared" si="5"/>
        <v>-437.13727999999992</v>
      </c>
    </row>
    <row r="32" spans="1:8" x14ac:dyDescent="0.2">
      <c r="A32" s="119" t="s">
        <v>235</v>
      </c>
      <c r="B32" s="48" t="s">
        <v>31</v>
      </c>
      <c r="C32" s="49">
        <f>C33</f>
        <v>1639</v>
      </c>
      <c r="D32" s="49">
        <f>D33</f>
        <v>1639</v>
      </c>
      <c r="E32" s="280">
        <f>E33</f>
        <v>1207.8627200000001</v>
      </c>
      <c r="F32" s="18">
        <f>F33</f>
        <v>1398.38877</v>
      </c>
      <c r="G32" s="17">
        <f t="shared" si="7"/>
        <v>73.695101891397201</v>
      </c>
      <c r="H32" s="18">
        <f t="shared" si="5"/>
        <v>-431.13727999999992</v>
      </c>
    </row>
    <row r="33" spans="1:234" x14ac:dyDescent="0.2">
      <c r="A33" s="91" t="s">
        <v>236</v>
      </c>
      <c r="B33" s="50" t="s">
        <v>32</v>
      </c>
      <c r="C33" s="30">
        <v>1639</v>
      </c>
      <c r="D33" s="30">
        <v>1639</v>
      </c>
      <c r="E33" s="259">
        <v>1207.8627200000001</v>
      </c>
      <c r="F33" s="31">
        <v>1398.38877</v>
      </c>
      <c r="G33" s="216">
        <f t="shared" si="7"/>
        <v>73.695101891397201</v>
      </c>
      <c r="H33" s="31">
        <f t="shared" si="5"/>
        <v>-431.13727999999992</v>
      </c>
    </row>
    <row r="34" spans="1:234" ht="24" x14ac:dyDescent="0.2">
      <c r="A34" s="91" t="s">
        <v>237</v>
      </c>
      <c r="B34" s="161" t="s">
        <v>33</v>
      </c>
      <c r="C34" s="19">
        <f>C35</f>
        <v>6</v>
      </c>
      <c r="D34" s="19">
        <f t="shared" ref="D34:E34" si="8">D35</f>
        <v>6</v>
      </c>
      <c r="E34" s="263">
        <f t="shared" si="8"/>
        <v>0</v>
      </c>
      <c r="F34" s="20">
        <v>0</v>
      </c>
      <c r="G34" s="42">
        <f t="shared" si="7"/>
        <v>0</v>
      </c>
      <c r="H34" s="20">
        <f t="shared" si="5"/>
        <v>-6</v>
      </c>
    </row>
    <row r="35" spans="1:234" ht="12.75" thickBot="1" x14ac:dyDescent="0.25">
      <c r="A35" s="173" t="s">
        <v>241</v>
      </c>
      <c r="B35" s="50" t="s">
        <v>37</v>
      </c>
      <c r="C35" s="30">
        <v>6</v>
      </c>
      <c r="D35" s="30">
        <v>6</v>
      </c>
      <c r="E35" s="259"/>
      <c r="F35" s="31"/>
      <c r="G35" s="216">
        <v>0</v>
      </c>
      <c r="H35" s="31">
        <f t="shared" si="5"/>
        <v>-6</v>
      </c>
    </row>
    <row r="36" spans="1:234" ht="12" customHeight="1" x14ac:dyDescent="0.2">
      <c r="A36" s="534" t="s">
        <v>242</v>
      </c>
      <c r="B36" s="536" t="s">
        <v>38</v>
      </c>
      <c r="C36" s="538">
        <f>C38+C48</f>
        <v>11620.1</v>
      </c>
      <c r="D36" s="538">
        <f>D38+D48</f>
        <v>11554.1</v>
      </c>
      <c r="E36" s="555">
        <f>E38+E48</f>
        <v>6786.93127</v>
      </c>
      <c r="F36" s="568">
        <f>F40+F41+F43+F48</f>
        <v>9029.3324100000009</v>
      </c>
      <c r="G36" s="532">
        <f>E36/D36*100</f>
        <v>58.740458105780633</v>
      </c>
      <c r="H36" s="522">
        <f t="shared" si="5"/>
        <v>-4767.1687300000003</v>
      </c>
    </row>
    <row r="37" spans="1:234" ht="12.75" thickBot="1" x14ac:dyDescent="0.25">
      <c r="A37" s="535"/>
      <c r="B37" s="537"/>
      <c r="C37" s="539"/>
      <c r="D37" s="539"/>
      <c r="E37" s="556"/>
      <c r="F37" s="569"/>
      <c r="G37" s="533"/>
      <c r="H37" s="523"/>
    </row>
    <row r="38" spans="1:234" s="56" customFormat="1" ht="60" x14ac:dyDescent="0.2">
      <c r="A38" s="333" t="s">
        <v>243</v>
      </c>
      <c r="B38" s="334" t="s">
        <v>39</v>
      </c>
      <c r="C38" s="89">
        <f>C39+C41+C43+C47</f>
        <v>11309.1</v>
      </c>
      <c r="D38" s="89">
        <f>D39+D41+D43+D47</f>
        <v>11243.1</v>
      </c>
      <c r="E38" s="274">
        <f>E39+E41+E43+E47</f>
        <v>6298.6531199999999</v>
      </c>
      <c r="F38" s="221">
        <f t="shared" ref="F38" si="9">F39+F41+F43+F47</f>
        <v>8702.5807800000002</v>
      </c>
      <c r="G38" s="216">
        <f t="shared" ref="G38:G55" si="10">E38/D38*100</f>
        <v>56.022388131387245</v>
      </c>
      <c r="H38" s="221">
        <f t="shared" ref="H38:H99" si="11">E38-D38</f>
        <v>-4944.4468800000004</v>
      </c>
    </row>
    <row r="39" spans="1:234" ht="36" x14ac:dyDescent="0.2">
      <c r="A39" s="90" t="s">
        <v>244</v>
      </c>
      <c r="B39" s="52" t="s">
        <v>40</v>
      </c>
      <c r="C39" s="19">
        <f>C40</f>
        <v>10328.700000000001</v>
      </c>
      <c r="D39" s="19">
        <f>D40</f>
        <v>10262.700000000001</v>
      </c>
      <c r="E39" s="263">
        <f>E40</f>
        <v>5731.6973500000004</v>
      </c>
      <c r="F39" s="263">
        <f>F40</f>
        <v>7803.0761199999997</v>
      </c>
      <c r="G39" s="42">
        <f t="shared" si="10"/>
        <v>55.849799273095769</v>
      </c>
      <c r="H39" s="20">
        <f t="shared" si="11"/>
        <v>-4531.0026500000004</v>
      </c>
    </row>
    <row r="40" spans="1:234" ht="36" x14ac:dyDescent="0.2">
      <c r="A40" s="123" t="s">
        <v>245</v>
      </c>
      <c r="B40" s="53" t="s">
        <v>40</v>
      </c>
      <c r="C40" s="33">
        <v>10328.700000000001</v>
      </c>
      <c r="D40" s="33">
        <v>10262.700000000001</v>
      </c>
      <c r="E40" s="260">
        <v>5731.6973500000004</v>
      </c>
      <c r="F40" s="219">
        <v>7803.0761199999997</v>
      </c>
      <c r="G40" s="218">
        <f t="shared" si="10"/>
        <v>55.849799273095769</v>
      </c>
      <c r="H40" s="219">
        <f t="shared" si="11"/>
        <v>-4531.0026500000004</v>
      </c>
    </row>
    <row r="41" spans="1:234" ht="24" x14ac:dyDescent="0.2">
      <c r="A41" s="175" t="s">
        <v>246</v>
      </c>
      <c r="B41" s="43" t="s">
        <v>41</v>
      </c>
      <c r="C41" s="19">
        <f>C42</f>
        <v>669.9</v>
      </c>
      <c r="D41" s="19">
        <f>D42</f>
        <v>669.9</v>
      </c>
      <c r="E41" s="20">
        <f>E42</f>
        <v>201.27099999999999</v>
      </c>
      <c r="F41" s="20">
        <f>F42</f>
        <v>811.88824</v>
      </c>
      <c r="G41" s="42">
        <f t="shared" si="10"/>
        <v>30.044932079414838</v>
      </c>
      <c r="H41" s="20">
        <f t="shared" si="11"/>
        <v>-468.62900000000002</v>
      </c>
    </row>
    <row r="42" spans="1:234" ht="24" x14ac:dyDescent="0.2">
      <c r="A42" s="176" t="s">
        <v>247</v>
      </c>
      <c r="B42" s="40" t="s">
        <v>41</v>
      </c>
      <c r="C42" s="30">
        <v>669.9</v>
      </c>
      <c r="D42" s="30">
        <v>669.9</v>
      </c>
      <c r="E42" s="259">
        <v>201.27099999999999</v>
      </c>
      <c r="F42" s="31">
        <v>811.88824</v>
      </c>
      <c r="G42" s="216">
        <f t="shared" si="10"/>
        <v>30.044932079414838</v>
      </c>
      <c r="H42" s="31">
        <f t="shared" si="11"/>
        <v>-468.62900000000002</v>
      </c>
    </row>
    <row r="43" spans="1:234" ht="60" x14ac:dyDescent="0.2">
      <c r="A43" s="123" t="s">
        <v>248</v>
      </c>
      <c r="B43" s="161" t="s">
        <v>42</v>
      </c>
      <c r="C43" s="21">
        <f>C44</f>
        <v>107.4</v>
      </c>
      <c r="D43" s="21">
        <f>D44</f>
        <v>107.4</v>
      </c>
      <c r="E43" s="263">
        <f>E44</f>
        <v>123.20867</v>
      </c>
      <c r="F43" s="20">
        <f>F44</f>
        <v>87.616420000000005</v>
      </c>
      <c r="G43" s="42">
        <f t="shared" si="10"/>
        <v>114.71943202979516</v>
      </c>
      <c r="H43" s="55">
        <f t="shared" si="11"/>
        <v>15.808669999999992</v>
      </c>
    </row>
    <row r="44" spans="1:234" s="56" customFormat="1" ht="48" x14ac:dyDescent="0.2">
      <c r="A44" s="180" t="s">
        <v>249</v>
      </c>
      <c r="B44" s="40" t="s">
        <v>43</v>
      </c>
      <c r="C44" s="30">
        <v>107.4</v>
      </c>
      <c r="D44" s="30">
        <v>107.4</v>
      </c>
      <c r="E44" s="259">
        <v>123.20867</v>
      </c>
      <c r="F44" s="452">
        <v>87.616420000000005</v>
      </c>
      <c r="G44" s="216">
        <f t="shared" si="10"/>
        <v>114.71943202979516</v>
      </c>
      <c r="H44" s="31">
        <f t="shared" si="11"/>
        <v>15.808669999999992</v>
      </c>
    </row>
    <row r="45" spans="1:234" s="56" customFormat="1" ht="36" x14ac:dyDescent="0.2">
      <c r="A45" s="363" t="s">
        <v>335</v>
      </c>
      <c r="B45" s="40" t="s">
        <v>336</v>
      </c>
      <c r="C45" s="260">
        <f t="shared" ref="C45:D46" si="12">C46</f>
        <v>203.1</v>
      </c>
      <c r="D45" s="260">
        <f t="shared" si="12"/>
        <v>203.1</v>
      </c>
      <c r="E45" s="260">
        <f>E46</f>
        <v>242.4761</v>
      </c>
      <c r="F45" s="219"/>
      <c r="G45" s="216"/>
      <c r="H45" s="31"/>
    </row>
    <row r="46" spans="1:234" s="56" customFormat="1" ht="24" x14ac:dyDescent="0.2">
      <c r="A46" s="363" t="s">
        <v>334</v>
      </c>
      <c r="B46" s="40" t="s">
        <v>337</v>
      </c>
      <c r="C46" s="260">
        <f t="shared" si="12"/>
        <v>203.1</v>
      </c>
      <c r="D46" s="260">
        <f t="shared" si="12"/>
        <v>203.1</v>
      </c>
      <c r="E46" s="260">
        <f>E47</f>
        <v>242.4761</v>
      </c>
      <c r="F46" s="219"/>
      <c r="G46" s="216"/>
      <c r="H46" s="31"/>
    </row>
    <row r="47" spans="1:234" s="56" customFormat="1" ht="84.75" thickBot="1" x14ac:dyDescent="0.25">
      <c r="A47" s="123" t="s">
        <v>250</v>
      </c>
      <c r="B47" s="213" t="s">
        <v>44</v>
      </c>
      <c r="C47" s="57">
        <v>203.1</v>
      </c>
      <c r="D47" s="57">
        <v>203.1</v>
      </c>
      <c r="E47" s="268">
        <v>242.4761</v>
      </c>
      <c r="F47" s="453"/>
      <c r="G47" s="42">
        <f t="shared" si="10"/>
        <v>119.38754308222551</v>
      </c>
      <c r="H47" s="20">
        <f t="shared" si="11"/>
        <v>39.376100000000008</v>
      </c>
    </row>
    <row r="48" spans="1:234" s="61" customFormat="1" ht="60.75" thickBot="1" x14ac:dyDescent="0.25">
      <c r="A48" s="402" t="s">
        <v>338</v>
      </c>
      <c r="B48" s="368" t="s">
        <v>340</v>
      </c>
      <c r="C48" s="405">
        <f t="shared" ref="C48:D48" si="13">C49+C51</f>
        <v>311</v>
      </c>
      <c r="D48" s="405">
        <f t="shared" si="13"/>
        <v>311</v>
      </c>
      <c r="E48" s="405">
        <f>E49+E51</f>
        <v>488.27814999999998</v>
      </c>
      <c r="F48" s="379">
        <f t="shared" ref="F48" si="14">F50+F52</f>
        <v>326.75162999999998</v>
      </c>
      <c r="G48" s="401">
        <f t="shared" si="10"/>
        <v>157.00262057877814</v>
      </c>
      <c r="H48" s="399">
        <f t="shared" si="11"/>
        <v>177.27814999999998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8" s="9" customFormat="1" ht="90" x14ac:dyDescent="0.2">
      <c r="A49" s="92" t="s">
        <v>339</v>
      </c>
      <c r="B49" s="369" t="s">
        <v>341</v>
      </c>
      <c r="C49" s="329">
        <f t="shared" ref="C49:D49" si="15">C50</f>
        <v>300</v>
      </c>
      <c r="D49" s="329">
        <f t="shared" si="15"/>
        <v>300</v>
      </c>
      <c r="E49" s="329">
        <f>E50</f>
        <v>431.05757</v>
      </c>
      <c r="F49" s="367"/>
      <c r="G49" s="100"/>
      <c r="H49" s="367"/>
    </row>
    <row r="50" spans="1:8" s="56" customFormat="1" ht="72" x14ac:dyDescent="0.2">
      <c r="A50" s="92" t="s">
        <v>344</v>
      </c>
      <c r="B50" s="372" t="s">
        <v>343</v>
      </c>
      <c r="C50" s="19">
        <v>300</v>
      </c>
      <c r="D50" s="19">
        <v>300</v>
      </c>
      <c r="E50" s="263">
        <v>431.05757</v>
      </c>
      <c r="F50" s="20">
        <v>308.19481999999999</v>
      </c>
      <c r="G50" s="42">
        <f t="shared" si="10"/>
        <v>143.68585666666667</v>
      </c>
      <c r="H50" s="20">
        <f t="shared" si="11"/>
        <v>131.05757</v>
      </c>
    </row>
    <row r="51" spans="1:8" s="56" customFormat="1" ht="72" x14ac:dyDescent="0.2">
      <c r="A51" s="373" t="s">
        <v>342</v>
      </c>
      <c r="B51" s="374" t="s">
        <v>346</v>
      </c>
      <c r="C51" s="263">
        <f t="shared" ref="C51:D51" si="16">C52</f>
        <v>11</v>
      </c>
      <c r="D51" s="263">
        <f t="shared" si="16"/>
        <v>11</v>
      </c>
      <c r="E51" s="263">
        <f>E52</f>
        <v>57.220579999999998</v>
      </c>
      <c r="F51" s="20"/>
      <c r="G51" s="42"/>
      <c r="H51" s="20"/>
    </row>
    <row r="52" spans="1:8" s="56" customFormat="1" ht="72.75" thickBot="1" x14ac:dyDescent="0.25">
      <c r="A52" s="177" t="s">
        <v>345</v>
      </c>
      <c r="B52" s="65" t="s">
        <v>46</v>
      </c>
      <c r="C52" s="21">
        <v>11</v>
      </c>
      <c r="D52" s="21">
        <v>11</v>
      </c>
      <c r="E52" s="265">
        <v>57.220579999999998</v>
      </c>
      <c r="F52" s="22">
        <v>18.556809999999999</v>
      </c>
      <c r="G52" s="54">
        <f t="shared" si="10"/>
        <v>520.1870909090909</v>
      </c>
      <c r="H52" s="22"/>
    </row>
    <row r="53" spans="1:8" s="56" customFormat="1" ht="12.75" thickBot="1" x14ac:dyDescent="0.25">
      <c r="A53" s="60" t="s">
        <v>264</v>
      </c>
      <c r="B53" s="187" t="s">
        <v>47</v>
      </c>
      <c r="C53" s="325">
        <f t="shared" ref="C53:D53" si="17">C54</f>
        <v>76.8</v>
      </c>
      <c r="D53" s="325">
        <f t="shared" si="17"/>
        <v>117.9</v>
      </c>
      <c r="E53" s="325">
        <f>E54</f>
        <v>125.88367</v>
      </c>
      <c r="F53" s="451">
        <f>F54</f>
        <v>81.637579999999986</v>
      </c>
      <c r="G53" s="188">
        <f>E53/D53*100</f>
        <v>106.77156064461406</v>
      </c>
      <c r="H53" s="27">
        <f>E53-D53</f>
        <v>7.9836699999999894</v>
      </c>
    </row>
    <row r="54" spans="1:8" s="56" customFormat="1" x14ac:dyDescent="0.2">
      <c r="A54" s="134" t="s">
        <v>265</v>
      </c>
      <c r="B54" s="67" t="s">
        <v>48</v>
      </c>
      <c r="C54" s="16">
        <f>C57+C55+C58</f>
        <v>76.8</v>
      </c>
      <c r="D54" s="16">
        <f>D57+D55+D58</f>
        <v>117.9</v>
      </c>
      <c r="E54" s="264">
        <f>E57+E55+E58</f>
        <v>125.88367</v>
      </c>
      <c r="F54" s="18">
        <f>F57+F55+F58</f>
        <v>81.637579999999986</v>
      </c>
      <c r="G54" s="17">
        <f t="shared" si="10"/>
        <v>106.77156064461406</v>
      </c>
      <c r="H54" s="18">
        <f t="shared" si="11"/>
        <v>7.9836699999999894</v>
      </c>
    </row>
    <row r="55" spans="1:8" s="56" customFormat="1" ht="24" x14ac:dyDescent="0.2">
      <c r="A55" s="375" t="s">
        <v>263</v>
      </c>
      <c r="B55" s="40" t="s">
        <v>347</v>
      </c>
      <c r="C55" s="30">
        <v>75.599999999999994</v>
      </c>
      <c r="D55" s="30">
        <v>116.7</v>
      </c>
      <c r="E55" s="259">
        <v>121.79441</v>
      </c>
      <c r="F55" s="31">
        <v>84.681299999999993</v>
      </c>
      <c r="G55" s="157">
        <f t="shared" si="10"/>
        <v>104.36538988860325</v>
      </c>
      <c r="H55" s="31">
        <f t="shared" si="11"/>
        <v>5.0944099999999963</v>
      </c>
    </row>
    <row r="56" spans="1:8" s="56" customFormat="1" x14ac:dyDescent="0.2">
      <c r="A56" s="371" t="s">
        <v>348</v>
      </c>
      <c r="B56" s="40" t="s">
        <v>50</v>
      </c>
      <c r="C56" s="259">
        <f t="shared" ref="C56:D56" si="18">C57</f>
        <v>1.2</v>
      </c>
      <c r="D56" s="259">
        <f t="shared" si="18"/>
        <v>1.2</v>
      </c>
      <c r="E56" s="259">
        <f>E57</f>
        <v>3.8087399999999998</v>
      </c>
      <c r="F56" s="31"/>
      <c r="G56" s="157"/>
      <c r="H56" s="31"/>
    </row>
    <row r="57" spans="1:8" x14ac:dyDescent="0.2">
      <c r="A57" s="91" t="s">
        <v>262</v>
      </c>
      <c r="B57" s="370" t="s">
        <v>349</v>
      </c>
      <c r="C57" s="19">
        <v>1.2</v>
      </c>
      <c r="D57" s="19">
        <v>1.2</v>
      </c>
      <c r="E57" s="263">
        <v>3.8087399999999998</v>
      </c>
      <c r="F57" s="20">
        <v>6.6369899999999999</v>
      </c>
      <c r="G57" s="17">
        <f>E57/D57*100</f>
        <v>317.39499999999998</v>
      </c>
      <c r="H57" s="20">
        <f t="shared" si="11"/>
        <v>2.6087400000000001</v>
      </c>
    </row>
    <row r="58" spans="1:8" s="56" customFormat="1" ht="24.75" thickBot="1" x14ac:dyDescent="0.25">
      <c r="A58" s="178" t="s">
        <v>261</v>
      </c>
      <c r="B58" s="167" t="s">
        <v>51</v>
      </c>
      <c r="C58" s="168"/>
      <c r="D58" s="168">
        <v>0</v>
      </c>
      <c r="E58" s="270">
        <v>0.28051999999999999</v>
      </c>
      <c r="F58" s="169">
        <v>-9.6807099999999995</v>
      </c>
      <c r="G58" s="170" t="e">
        <f>E58/D58*100</f>
        <v>#DIV/0!</v>
      </c>
      <c r="H58" s="169">
        <f t="shared" si="11"/>
        <v>0.28051999999999999</v>
      </c>
    </row>
    <row r="59" spans="1:8" s="56" customFormat="1" x14ac:dyDescent="0.2">
      <c r="A59" s="377" t="s">
        <v>260</v>
      </c>
      <c r="B59" s="378" t="s">
        <v>52</v>
      </c>
      <c r="C59" s="376">
        <f>C61</f>
        <v>0</v>
      </c>
      <c r="D59" s="376">
        <f>D61</f>
        <v>24.4</v>
      </c>
      <c r="E59" s="364">
        <f>E61</f>
        <v>24.394870000000001</v>
      </c>
      <c r="F59" s="379">
        <f>F61</f>
        <v>9.2659199999999995</v>
      </c>
      <c r="G59" s="365">
        <f t="shared" ref="G59:G62" si="19">E59/D59*100</f>
        <v>99.978975409836082</v>
      </c>
      <c r="H59" s="366">
        <f t="shared" si="11"/>
        <v>-5.1299999999976365E-3</v>
      </c>
    </row>
    <row r="60" spans="1:8" s="56" customFormat="1" x14ac:dyDescent="0.2">
      <c r="A60" s="380" t="s">
        <v>350</v>
      </c>
      <c r="B60" s="380" t="s">
        <v>351</v>
      </c>
      <c r="C60" s="329">
        <f t="shared" ref="C60:F61" si="20">C61</f>
        <v>0</v>
      </c>
      <c r="D60" s="329">
        <f t="shared" si="20"/>
        <v>24.4</v>
      </c>
      <c r="E60" s="329">
        <f>E61</f>
        <v>24.394870000000001</v>
      </c>
      <c r="F60" s="367"/>
      <c r="G60" s="100"/>
      <c r="H60" s="367"/>
    </row>
    <row r="61" spans="1:8" s="56" customFormat="1" x14ac:dyDescent="0.2">
      <c r="A61" s="174" t="s">
        <v>259</v>
      </c>
      <c r="B61" s="223" t="s">
        <v>53</v>
      </c>
      <c r="C61" s="16">
        <f t="shared" si="20"/>
        <v>0</v>
      </c>
      <c r="D61" s="16">
        <f t="shared" si="20"/>
        <v>24.4</v>
      </c>
      <c r="E61" s="264">
        <f t="shared" si="20"/>
        <v>24.394870000000001</v>
      </c>
      <c r="F61" s="18">
        <f t="shared" si="20"/>
        <v>9.2659199999999995</v>
      </c>
      <c r="G61" s="17">
        <f t="shared" si="19"/>
        <v>99.978975409836082</v>
      </c>
      <c r="H61" s="18">
        <f t="shared" si="11"/>
        <v>-5.1299999999976365E-3</v>
      </c>
    </row>
    <row r="62" spans="1:8" s="56" customFormat="1" ht="12.75" thickBot="1" x14ac:dyDescent="0.25">
      <c r="A62" s="178" t="s">
        <v>258</v>
      </c>
      <c r="B62" s="224" t="s">
        <v>54</v>
      </c>
      <c r="C62" s="168">
        <v>0</v>
      </c>
      <c r="D62" s="168">
        <v>24.4</v>
      </c>
      <c r="E62" s="270">
        <v>24.394870000000001</v>
      </c>
      <c r="F62" s="169">
        <v>9.2659199999999995</v>
      </c>
      <c r="G62" s="170">
        <f t="shared" si="19"/>
        <v>99.978975409836082</v>
      </c>
      <c r="H62" s="169">
        <f t="shared" si="11"/>
        <v>-5.1299999999976365E-3</v>
      </c>
    </row>
    <row r="63" spans="1:8" s="56" customFormat="1" ht="24.75" thickBot="1" x14ac:dyDescent="0.25">
      <c r="A63" s="60" t="s">
        <v>55</v>
      </c>
      <c r="B63" s="381" t="s">
        <v>352</v>
      </c>
      <c r="C63" s="74">
        <f>C64</f>
        <v>125</v>
      </c>
      <c r="D63" s="74">
        <f>D64</f>
        <v>359.6</v>
      </c>
      <c r="E63" s="272">
        <f t="shared" ref="E63:F63" si="21">E64</f>
        <v>276.57862999999998</v>
      </c>
      <c r="F63" s="74">
        <f t="shared" si="21"/>
        <v>412.47638999999998</v>
      </c>
      <c r="G63" s="75">
        <f>E63/D63*100</f>
        <v>76.912855951056713</v>
      </c>
      <c r="H63" s="400">
        <f t="shared" si="11"/>
        <v>-83.021370000000047</v>
      </c>
    </row>
    <row r="64" spans="1:8" s="56" customFormat="1" ht="24" x14ac:dyDescent="0.2">
      <c r="A64" s="383" t="s">
        <v>255</v>
      </c>
      <c r="B64" s="155" t="s">
        <v>256</v>
      </c>
      <c r="C64" s="63">
        <f>C66</f>
        <v>125</v>
      </c>
      <c r="D64" s="63">
        <f>D66</f>
        <v>359.6</v>
      </c>
      <c r="E64" s="269">
        <f>E66</f>
        <v>276.57862999999998</v>
      </c>
      <c r="F64" s="63">
        <f>F66</f>
        <v>412.47638999999998</v>
      </c>
      <c r="G64" s="23">
        <f t="shared" ref="G64:G86" si="22">E64/D64*100</f>
        <v>76.912855951056713</v>
      </c>
      <c r="H64" s="22">
        <f t="shared" si="11"/>
        <v>-83.021370000000047</v>
      </c>
    </row>
    <row r="65" spans="1:8" s="56" customFormat="1" ht="24" x14ac:dyDescent="0.2">
      <c r="A65" s="380" t="s">
        <v>353</v>
      </c>
      <c r="B65" s="380" t="s">
        <v>354</v>
      </c>
      <c r="C65" s="263">
        <f t="shared" ref="C65:D65" si="23">C66</f>
        <v>125</v>
      </c>
      <c r="D65" s="263">
        <f t="shared" si="23"/>
        <v>359.6</v>
      </c>
      <c r="E65" s="263">
        <f>E66</f>
        <v>276.57862999999998</v>
      </c>
      <c r="F65" s="20"/>
      <c r="G65" s="42"/>
      <c r="H65" s="20"/>
    </row>
    <row r="66" spans="1:8" s="10" customFormat="1" ht="36.75" thickBot="1" x14ac:dyDescent="0.25">
      <c r="A66" s="382" t="s">
        <v>257</v>
      </c>
      <c r="B66" s="386" t="s">
        <v>355</v>
      </c>
      <c r="C66" s="33">
        <v>125</v>
      </c>
      <c r="D66" s="33">
        <v>359.6</v>
      </c>
      <c r="E66" s="260">
        <v>276.57862999999998</v>
      </c>
      <c r="F66" s="34">
        <v>412.47638999999998</v>
      </c>
      <c r="G66" s="157">
        <f t="shared" si="22"/>
        <v>76.912855951056713</v>
      </c>
      <c r="H66" s="34">
        <f t="shared" si="11"/>
        <v>-83.021370000000047</v>
      </c>
    </row>
    <row r="67" spans="1:8" ht="12.75" thickBot="1" x14ac:dyDescent="0.25">
      <c r="A67" s="384" t="s">
        <v>254</v>
      </c>
      <c r="B67" s="388" t="s">
        <v>58</v>
      </c>
      <c r="C67" s="385">
        <f t="shared" ref="C67:D67" si="24">C68+C92+C94+C96+C99</f>
        <v>196</v>
      </c>
      <c r="D67" s="327">
        <f t="shared" si="24"/>
        <v>480</v>
      </c>
      <c r="E67" s="327">
        <f>E68+E92+E94+E96+E99</f>
        <v>532.35255000000006</v>
      </c>
      <c r="F67" s="327">
        <f>F68+F92+F94+F96+F99</f>
        <v>608.98133000000007</v>
      </c>
      <c r="G67" s="310">
        <f t="shared" si="22"/>
        <v>110.90678125000002</v>
      </c>
      <c r="H67" s="399">
        <f t="shared" si="11"/>
        <v>52.352550000000065</v>
      </c>
    </row>
    <row r="68" spans="1:8" ht="24" x14ac:dyDescent="0.2">
      <c r="A68" s="320" t="s">
        <v>320</v>
      </c>
      <c r="B68" s="387" t="s">
        <v>290</v>
      </c>
      <c r="C68" s="328">
        <f t="shared" ref="C68:F68" si="25">C69+C72+C74+C76+C78+C80+C82+C84+C86+C88+C90</f>
        <v>196</v>
      </c>
      <c r="D68" s="328">
        <f t="shared" si="25"/>
        <v>320.017</v>
      </c>
      <c r="E68" s="328">
        <f t="shared" si="25"/>
        <v>258.25777999999997</v>
      </c>
      <c r="F68" s="328">
        <f t="shared" si="25"/>
        <v>216.48024000000001</v>
      </c>
      <c r="G68" s="313">
        <f t="shared" ref="G68:H68" si="26">G69+G72+G74+G74+G76+G78+G80+G82+G84+G86+G88</f>
        <v>1100.5253436741098</v>
      </c>
      <c r="H68" s="313">
        <f t="shared" si="26"/>
        <v>-57.233410000000021</v>
      </c>
    </row>
    <row r="69" spans="1:8" ht="36" x14ac:dyDescent="0.2">
      <c r="A69" s="311" t="s">
        <v>291</v>
      </c>
      <c r="B69" s="312" t="s">
        <v>60</v>
      </c>
      <c r="C69" s="16">
        <f t="shared" ref="C69:F69" si="27">C70+C71</f>
        <v>8</v>
      </c>
      <c r="D69" s="16">
        <f t="shared" si="27"/>
        <v>8</v>
      </c>
      <c r="E69" s="16">
        <f t="shared" si="27"/>
        <v>6.9249999999999998</v>
      </c>
      <c r="F69" s="18">
        <f t="shared" si="27"/>
        <v>17.02581</v>
      </c>
      <c r="G69" s="17">
        <f t="shared" si="22"/>
        <v>86.5625</v>
      </c>
      <c r="H69" s="214">
        <f t="shared" si="11"/>
        <v>-1.0750000000000002</v>
      </c>
    </row>
    <row r="70" spans="1:8" s="10" customFormat="1" ht="48" x14ac:dyDescent="0.2">
      <c r="A70" s="80" t="s">
        <v>319</v>
      </c>
      <c r="B70" s="81" t="s">
        <v>62</v>
      </c>
      <c r="C70" s="89">
        <v>8</v>
      </c>
      <c r="D70" s="89">
        <v>8</v>
      </c>
      <c r="E70" s="274">
        <v>6.9249999999999998</v>
      </c>
      <c r="F70" s="452">
        <v>17.02581</v>
      </c>
      <c r="G70" s="157"/>
      <c r="H70" s="31"/>
    </row>
    <row r="71" spans="1:8" s="10" customFormat="1" ht="48" x14ac:dyDescent="0.2">
      <c r="A71" s="80" t="s">
        <v>329</v>
      </c>
      <c r="B71" s="81" t="s">
        <v>62</v>
      </c>
      <c r="C71" s="89">
        <v>0</v>
      </c>
      <c r="D71" s="89">
        <v>0</v>
      </c>
      <c r="E71" s="274">
        <v>0</v>
      </c>
      <c r="F71" s="452">
        <v>0</v>
      </c>
      <c r="G71" s="157"/>
      <c r="H71" s="31"/>
    </row>
    <row r="72" spans="1:8" ht="48" x14ac:dyDescent="0.2">
      <c r="A72" s="79" t="s">
        <v>292</v>
      </c>
      <c r="B72" s="225" t="s">
        <v>64</v>
      </c>
      <c r="C72" s="16">
        <f>C73</f>
        <v>31</v>
      </c>
      <c r="D72" s="16">
        <f>D73</f>
        <v>54</v>
      </c>
      <c r="E72" s="264">
        <f>E73</f>
        <v>70.596779999999995</v>
      </c>
      <c r="F72" s="264">
        <f>F73</f>
        <v>53.733609999999999</v>
      </c>
      <c r="G72" s="17">
        <f t="shared" si="22"/>
        <v>130.73477777777777</v>
      </c>
      <c r="H72" s="82">
        <f t="shared" si="11"/>
        <v>16.596779999999995</v>
      </c>
    </row>
    <row r="73" spans="1:8" ht="72" x14ac:dyDescent="0.2">
      <c r="A73" s="80" t="s">
        <v>318</v>
      </c>
      <c r="B73" s="153" t="s">
        <v>66</v>
      </c>
      <c r="C73" s="89">
        <v>31</v>
      </c>
      <c r="D73" s="89">
        <v>54</v>
      </c>
      <c r="E73" s="274">
        <v>70.596779999999995</v>
      </c>
      <c r="F73" s="31">
        <v>53.733609999999999</v>
      </c>
      <c r="G73" s="157"/>
      <c r="H73" s="222"/>
    </row>
    <row r="74" spans="1:8" ht="36" x14ac:dyDescent="0.2">
      <c r="A74" s="79" t="s">
        <v>317</v>
      </c>
      <c r="B74" s="213" t="s">
        <v>68</v>
      </c>
      <c r="C74" s="16">
        <f>C75</f>
        <v>4</v>
      </c>
      <c r="D74" s="16">
        <f>D75</f>
        <v>4</v>
      </c>
      <c r="E74" s="264">
        <f>E75</f>
        <v>8.5258099999999999</v>
      </c>
      <c r="F74" s="264">
        <f>F75</f>
        <v>8.4076500000000003</v>
      </c>
      <c r="G74" s="17">
        <f t="shared" si="22"/>
        <v>213.14525</v>
      </c>
      <c r="H74" s="82">
        <f t="shared" si="11"/>
        <v>4.5258099999999999</v>
      </c>
    </row>
    <row r="75" spans="1:8" ht="48" x14ac:dyDescent="0.2">
      <c r="A75" s="80" t="s">
        <v>316</v>
      </c>
      <c r="B75" s="153" t="s">
        <v>70</v>
      </c>
      <c r="C75" s="89">
        <v>4</v>
      </c>
      <c r="D75" s="89">
        <v>4</v>
      </c>
      <c r="E75" s="274">
        <v>8.5258099999999999</v>
      </c>
      <c r="F75" s="31">
        <v>8.4076500000000003</v>
      </c>
      <c r="G75" s="157"/>
      <c r="H75" s="222"/>
    </row>
    <row r="76" spans="1:8" ht="36" x14ac:dyDescent="0.2">
      <c r="A76" s="79" t="s">
        <v>314</v>
      </c>
      <c r="B76" s="151" t="s">
        <v>204</v>
      </c>
      <c r="C76" s="16">
        <f>C77</f>
        <v>37</v>
      </c>
      <c r="D76" s="16">
        <f>D77</f>
        <v>37</v>
      </c>
      <c r="E76" s="264">
        <f>E77</f>
        <v>0</v>
      </c>
      <c r="F76" s="264">
        <f>F77</f>
        <v>0</v>
      </c>
      <c r="G76" s="17">
        <f t="shared" si="22"/>
        <v>0</v>
      </c>
      <c r="H76" s="82">
        <f t="shared" si="11"/>
        <v>-37</v>
      </c>
    </row>
    <row r="77" spans="1:8" ht="60" x14ac:dyDescent="0.2">
      <c r="A77" s="80" t="s">
        <v>315</v>
      </c>
      <c r="B77" s="319" t="s">
        <v>206</v>
      </c>
      <c r="C77" s="89">
        <v>37</v>
      </c>
      <c r="D77" s="89">
        <v>37</v>
      </c>
      <c r="E77" s="274">
        <v>0</v>
      </c>
      <c r="F77" s="31"/>
      <c r="G77" s="157"/>
      <c r="H77" s="222"/>
    </row>
    <row r="78" spans="1:8" ht="36" x14ac:dyDescent="0.2">
      <c r="A78" s="79" t="s">
        <v>313</v>
      </c>
      <c r="B78" s="318" t="s">
        <v>72</v>
      </c>
      <c r="C78" s="16">
        <f>C79</f>
        <v>5</v>
      </c>
      <c r="D78" s="16">
        <f>D79</f>
        <v>15</v>
      </c>
      <c r="E78" s="264">
        <f t="shared" ref="E78:F78" si="28">E79</f>
        <v>15</v>
      </c>
      <c r="F78" s="264">
        <f t="shared" si="28"/>
        <v>5</v>
      </c>
      <c r="G78" s="17">
        <f t="shared" si="22"/>
        <v>100</v>
      </c>
      <c r="H78" s="82">
        <f t="shared" si="11"/>
        <v>0</v>
      </c>
    </row>
    <row r="79" spans="1:8" ht="48" x14ac:dyDescent="0.2">
      <c r="A79" s="80" t="s">
        <v>312</v>
      </c>
      <c r="B79" s="153" t="s">
        <v>74</v>
      </c>
      <c r="C79" s="89">
        <v>5</v>
      </c>
      <c r="D79" s="89">
        <v>15</v>
      </c>
      <c r="E79" s="274">
        <v>15</v>
      </c>
      <c r="F79" s="31">
        <v>5</v>
      </c>
      <c r="G79" s="157"/>
      <c r="H79" s="222"/>
    </row>
    <row r="80" spans="1:8" ht="48" x14ac:dyDescent="0.2">
      <c r="A80" s="79" t="s">
        <v>311</v>
      </c>
      <c r="B80" s="318" t="s">
        <v>76</v>
      </c>
      <c r="C80" s="16">
        <f>C81</f>
        <v>0</v>
      </c>
      <c r="D80" s="16">
        <f>D81</f>
        <v>8.75</v>
      </c>
      <c r="E80" s="264">
        <f>E81</f>
        <v>8.7795500000000004</v>
      </c>
      <c r="F80" s="264">
        <f>F81</f>
        <v>9.3084100000000003</v>
      </c>
      <c r="G80" s="17">
        <f t="shared" si="22"/>
        <v>100.3377142857143</v>
      </c>
      <c r="H80" s="82">
        <f t="shared" si="11"/>
        <v>2.9550000000000409E-2</v>
      </c>
    </row>
    <row r="81" spans="1:8" ht="60" x14ac:dyDescent="0.2">
      <c r="A81" s="80" t="s">
        <v>310</v>
      </c>
      <c r="B81" s="153" t="s">
        <v>78</v>
      </c>
      <c r="C81" s="89">
        <v>0</v>
      </c>
      <c r="D81" s="89">
        <v>8.75</v>
      </c>
      <c r="E81" s="274">
        <v>8.7795500000000004</v>
      </c>
      <c r="F81" s="221">
        <v>9.3084100000000003</v>
      </c>
      <c r="G81" s="157"/>
      <c r="H81" s="222"/>
    </row>
    <row r="82" spans="1:8" ht="48" x14ac:dyDescent="0.2">
      <c r="A82" s="79" t="s">
        <v>309</v>
      </c>
      <c r="B82" s="318" t="s">
        <v>80</v>
      </c>
      <c r="C82" s="16">
        <f>C83</f>
        <v>2</v>
      </c>
      <c r="D82" s="16">
        <f>D83</f>
        <v>2</v>
      </c>
      <c r="E82" s="264">
        <f>E83</f>
        <v>0.9</v>
      </c>
      <c r="F82" s="264">
        <f>F83</f>
        <v>1.5977399999999999</v>
      </c>
      <c r="G82" s="17">
        <f t="shared" si="22"/>
        <v>45</v>
      </c>
      <c r="H82" s="82">
        <f t="shared" si="11"/>
        <v>-1.1000000000000001</v>
      </c>
    </row>
    <row r="83" spans="1:8" ht="72" x14ac:dyDescent="0.2">
      <c r="A83" s="80" t="s">
        <v>308</v>
      </c>
      <c r="B83" s="153" t="s">
        <v>82</v>
      </c>
      <c r="C83" s="89">
        <v>2</v>
      </c>
      <c r="D83" s="89">
        <v>2</v>
      </c>
      <c r="E83" s="274">
        <v>0.9</v>
      </c>
      <c r="F83" s="31">
        <v>1.5977399999999999</v>
      </c>
      <c r="G83" s="17"/>
      <c r="H83" s="82"/>
    </row>
    <row r="84" spans="1:8" ht="48" x14ac:dyDescent="0.2">
      <c r="A84" s="79" t="s">
        <v>307</v>
      </c>
      <c r="B84" s="318" t="s">
        <v>270</v>
      </c>
      <c r="C84" s="16">
        <f>C85</f>
        <v>0</v>
      </c>
      <c r="D84" s="16">
        <f>D85</f>
        <v>6.117</v>
      </c>
      <c r="E84" s="18">
        <f>E85</f>
        <v>5.07559</v>
      </c>
      <c r="F84" s="18">
        <f>F85</f>
        <v>0</v>
      </c>
      <c r="G84" s="17">
        <f t="shared" si="22"/>
        <v>82.975151217917272</v>
      </c>
      <c r="H84" s="82">
        <f t="shared" si="11"/>
        <v>-1.0414099999999999</v>
      </c>
    </row>
    <row r="85" spans="1:8" ht="60" x14ac:dyDescent="0.2">
      <c r="A85" s="80" t="s">
        <v>306</v>
      </c>
      <c r="B85" s="153" t="s">
        <v>272</v>
      </c>
      <c r="C85" s="89"/>
      <c r="D85" s="89">
        <v>6.117</v>
      </c>
      <c r="E85" s="274">
        <v>5.07559</v>
      </c>
      <c r="F85" s="221"/>
      <c r="G85" s="157"/>
      <c r="H85" s="222"/>
    </row>
    <row r="86" spans="1:8" ht="36" x14ac:dyDescent="0.2">
      <c r="A86" s="79" t="s">
        <v>305</v>
      </c>
      <c r="B86" s="213" t="s">
        <v>84</v>
      </c>
      <c r="C86" s="16">
        <f>C87</f>
        <v>74</v>
      </c>
      <c r="D86" s="16">
        <f>D87</f>
        <v>74</v>
      </c>
      <c r="E86" s="264">
        <f t="shared" ref="E86:F86" si="29">E87</f>
        <v>1.0184800000000001</v>
      </c>
      <c r="F86" s="264">
        <f t="shared" si="29"/>
        <v>2.0034100000000001</v>
      </c>
      <c r="G86" s="17">
        <f t="shared" si="22"/>
        <v>1.3763243243243244</v>
      </c>
      <c r="H86" s="82">
        <f t="shared" si="11"/>
        <v>-72.981520000000003</v>
      </c>
    </row>
    <row r="87" spans="1:8" ht="48" x14ac:dyDescent="0.2">
      <c r="A87" s="80" t="s">
        <v>304</v>
      </c>
      <c r="B87" s="153" t="s">
        <v>86</v>
      </c>
      <c r="C87" s="89">
        <v>74</v>
      </c>
      <c r="D87" s="89">
        <v>74</v>
      </c>
      <c r="E87" s="274">
        <v>1.0184800000000001</v>
      </c>
      <c r="F87" s="31">
        <v>2.0034100000000001</v>
      </c>
      <c r="G87" s="216"/>
      <c r="H87" s="222"/>
    </row>
    <row r="88" spans="1:8" ht="48" x14ac:dyDescent="0.2">
      <c r="A88" s="79" t="s">
        <v>303</v>
      </c>
      <c r="B88" s="225" t="s">
        <v>88</v>
      </c>
      <c r="C88" s="16">
        <f>C89</f>
        <v>35</v>
      </c>
      <c r="D88" s="16">
        <f>D89</f>
        <v>111.15</v>
      </c>
      <c r="E88" s="264">
        <f>E89</f>
        <v>141.43656999999999</v>
      </c>
      <c r="F88" s="264">
        <f>F89</f>
        <v>111.90361</v>
      </c>
      <c r="G88" s="42">
        <f t="shared" ref="G88:G99" si="30">E88/D88*100</f>
        <v>127.24837606837605</v>
      </c>
      <c r="H88" s="82">
        <f t="shared" si="11"/>
        <v>30.286569999999983</v>
      </c>
    </row>
    <row r="89" spans="1:8" ht="60" x14ac:dyDescent="0.2">
      <c r="A89" s="83" t="s">
        <v>302</v>
      </c>
      <c r="B89" s="84" t="s">
        <v>90</v>
      </c>
      <c r="C89" s="89">
        <v>35</v>
      </c>
      <c r="D89" s="89">
        <v>111.15</v>
      </c>
      <c r="E89" s="274">
        <v>141.43656999999999</v>
      </c>
      <c r="F89" s="31">
        <v>111.90361</v>
      </c>
      <c r="G89" s="216"/>
      <c r="H89" s="222"/>
    </row>
    <row r="90" spans="1:8" ht="84" x14ac:dyDescent="0.25">
      <c r="A90" s="348" t="s">
        <v>330</v>
      </c>
      <c r="B90" s="88" t="s">
        <v>331</v>
      </c>
      <c r="C90" s="89">
        <f t="shared" ref="C90:F90" si="31">C91</f>
        <v>0</v>
      </c>
      <c r="D90" s="89">
        <f t="shared" si="31"/>
        <v>0</v>
      </c>
      <c r="E90" s="89">
        <f t="shared" si="31"/>
        <v>0</v>
      </c>
      <c r="F90" s="221">
        <f t="shared" si="31"/>
        <v>7.5</v>
      </c>
      <c r="G90" s="216"/>
      <c r="H90" s="222"/>
    </row>
    <row r="91" spans="1:8" ht="96" x14ac:dyDescent="0.25">
      <c r="A91" s="347" t="s">
        <v>332</v>
      </c>
      <c r="B91" s="88" t="s">
        <v>333</v>
      </c>
      <c r="C91" s="89">
        <v>0</v>
      </c>
      <c r="D91" s="89">
        <v>0</v>
      </c>
      <c r="E91" s="274">
        <v>0</v>
      </c>
      <c r="F91" s="221">
        <v>7.5</v>
      </c>
      <c r="G91" s="216"/>
      <c r="H91" s="222"/>
    </row>
    <row r="92" spans="1:8" ht="24" x14ac:dyDescent="0.2">
      <c r="A92" s="294" t="s">
        <v>296</v>
      </c>
      <c r="B92" s="314" t="s">
        <v>92</v>
      </c>
      <c r="C92" s="18">
        <f>C93</f>
        <v>0</v>
      </c>
      <c r="D92" s="18">
        <f>D93</f>
        <v>8.7479999999999993</v>
      </c>
      <c r="E92" s="264">
        <f>E93</f>
        <v>11.748189999999999</v>
      </c>
      <c r="F92" s="264">
        <f>F93</f>
        <v>10</v>
      </c>
      <c r="G92" s="42">
        <f t="shared" si="30"/>
        <v>134.29572473708276</v>
      </c>
      <c r="H92" s="82">
        <f t="shared" si="11"/>
        <v>3.0001899999999999</v>
      </c>
    </row>
    <row r="93" spans="1:8" ht="48" x14ac:dyDescent="0.2">
      <c r="A93" s="85" t="s">
        <v>295</v>
      </c>
      <c r="B93" s="88" t="s">
        <v>94</v>
      </c>
      <c r="C93" s="16"/>
      <c r="D93" s="16">
        <v>8.7479999999999993</v>
      </c>
      <c r="E93" s="264">
        <v>11.748189999999999</v>
      </c>
      <c r="F93" s="20">
        <v>10</v>
      </c>
      <c r="G93" s="42"/>
      <c r="H93" s="82"/>
    </row>
    <row r="94" spans="1:8" ht="36" x14ac:dyDescent="0.2">
      <c r="A94" s="86" t="s">
        <v>294</v>
      </c>
      <c r="B94" s="315" t="s">
        <v>96</v>
      </c>
      <c r="C94" s="20">
        <f>C95</f>
        <v>0</v>
      </c>
      <c r="D94" s="20">
        <f>D95</f>
        <v>26</v>
      </c>
      <c r="E94" s="264">
        <f>E95</f>
        <v>33.811030000000002</v>
      </c>
      <c r="F94" s="264">
        <f>F95</f>
        <v>8.0244700000000009</v>
      </c>
      <c r="G94" s="42">
        <f>E94/D94*100</f>
        <v>130.04242307692309</v>
      </c>
      <c r="H94" s="82">
        <f t="shared" si="11"/>
        <v>7.8110300000000024</v>
      </c>
    </row>
    <row r="95" spans="1:8" ht="48" x14ac:dyDescent="0.2">
      <c r="A95" s="85" t="s">
        <v>293</v>
      </c>
      <c r="B95" s="88" t="s">
        <v>98</v>
      </c>
      <c r="C95" s="16"/>
      <c r="D95" s="16">
        <v>26</v>
      </c>
      <c r="E95" s="264">
        <v>33.811030000000002</v>
      </c>
      <c r="F95" s="20">
        <v>8.0244700000000009</v>
      </c>
      <c r="G95" s="42"/>
      <c r="H95" s="82"/>
    </row>
    <row r="96" spans="1:8" ht="48" x14ac:dyDescent="0.2">
      <c r="A96" s="90" t="s">
        <v>297</v>
      </c>
      <c r="B96" s="317" t="s">
        <v>100</v>
      </c>
      <c r="C96" s="19">
        <f>C97+C98</f>
        <v>0</v>
      </c>
      <c r="D96" s="19">
        <f>D97+D98</f>
        <v>2.2350000000000003</v>
      </c>
      <c r="E96" s="263">
        <f>E97+E98</f>
        <v>2.53505</v>
      </c>
      <c r="F96" s="263">
        <f>F97+F98</f>
        <v>14.47662</v>
      </c>
      <c r="G96" s="42">
        <f t="shared" si="30"/>
        <v>113.42505592841161</v>
      </c>
      <c r="H96" s="82">
        <f t="shared" si="11"/>
        <v>0.30004999999999971</v>
      </c>
    </row>
    <row r="97" spans="1:8" ht="48" x14ac:dyDescent="0.2">
      <c r="A97" s="91" t="s">
        <v>299</v>
      </c>
      <c r="B97" s="226" t="s">
        <v>102</v>
      </c>
      <c r="C97" s="33"/>
      <c r="D97" s="33">
        <v>0.625</v>
      </c>
      <c r="E97" s="260">
        <v>1.61005</v>
      </c>
      <c r="F97" s="34">
        <v>12.4056</v>
      </c>
      <c r="G97" s="216">
        <f t="shared" si="30"/>
        <v>257.608</v>
      </c>
      <c r="H97" s="222">
        <f t="shared" si="11"/>
        <v>0.98504999999999998</v>
      </c>
    </row>
    <row r="98" spans="1:8" ht="48" x14ac:dyDescent="0.2">
      <c r="A98" s="91" t="s">
        <v>298</v>
      </c>
      <c r="B98" s="226" t="s">
        <v>104</v>
      </c>
      <c r="C98" s="33"/>
      <c r="D98" s="33">
        <v>1.61</v>
      </c>
      <c r="E98" s="260">
        <v>0.92500000000000004</v>
      </c>
      <c r="F98" s="34">
        <v>2.0710199999999999</v>
      </c>
      <c r="G98" s="218">
        <f t="shared" si="30"/>
        <v>57.453416149068325</v>
      </c>
      <c r="H98" s="222">
        <f t="shared" si="11"/>
        <v>-0.68500000000000005</v>
      </c>
    </row>
    <row r="99" spans="1:8" x14ac:dyDescent="0.2">
      <c r="A99" s="92" t="s">
        <v>300</v>
      </c>
      <c r="B99" s="316" t="s">
        <v>106</v>
      </c>
      <c r="C99" s="19">
        <f>C100</f>
        <v>0</v>
      </c>
      <c r="D99" s="19">
        <f>D100</f>
        <v>123</v>
      </c>
      <c r="E99" s="263">
        <f>E100</f>
        <v>226.00049999999999</v>
      </c>
      <c r="F99" s="263">
        <f>F100</f>
        <v>360</v>
      </c>
      <c r="G99" s="54">
        <f t="shared" si="30"/>
        <v>183.740243902439</v>
      </c>
      <c r="H99" s="82">
        <f t="shared" si="11"/>
        <v>103.00049999999999</v>
      </c>
    </row>
    <row r="100" spans="1:8" ht="72.75" thickBot="1" x14ac:dyDescent="0.25">
      <c r="A100" s="93" t="s">
        <v>301</v>
      </c>
      <c r="B100" s="227" t="s">
        <v>108</v>
      </c>
      <c r="C100" s="33"/>
      <c r="D100" s="33">
        <v>123</v>
      </c>
      <c r="E100" s="260">
        <v>226.00049999999999</v>
      </c>
      <c r="F100" s="34">
        <v>360</v>
      </c>
      <c r="G100" s="54"/>
      <c r="H100" s="82"/>
    </row>
    <row r="101" spans="1:8" ht="12.75" thickBot="1" x14ac:dyDescent="0.25">
      <c r="A101" s="194" t="s">
        <v>109</v>
      </c>
      <c r="B101" s="390" t="s">
        <v>110</v>
      </c>
      <c r="C101" s="190">
        <f>C102+C105</f>
        <v>0</v>
      </c>
      <c r="D101" s="395">
        <f>D102+D105</f>
        <v>0</v>
      </c>
      <c r="E101" s="396">
        <f>E105+E102</f>
        <v>0.38407999999999998</v>
      </c>
      <c r="F101" s="397">
        <f>G102+F105</f>
        <v>233.31379999999999</v>
      </c>
      <c r="G101" s="188" t="e">
        <f>E101/D101*100</f>
        <v>#DIV/0!</v>
      </c>
      <c r="H101" s="27">
        <f t="shared" ref="H101:H119" si="32">E101-D101</f>
        <v>0.38407999999999998</v>
      </c>
    </row>
    <row r="102" spans="1:8" x14ac:dyDescent="0.2">
      <c r="A102" s="389" t="s">
        <v>368</v>
      </c>
      <c r="B102" s="15" t="s">
        <v>369</v>
      </c>
      <c r="C102" s="264">
        <f>C104</f>
        <v>0</v>
      </c>
      <c r="D102" s="264">
        <f>D103</f>
        <v>0</v>
      </c>
      <c r="E102" s="264">
        <f>E103</f>
        <v>0.38407999999999998</v>
      </c>
      <c r="F102" s="264">
        <f>F104</f>
        <v>0</v>
      </c>
      <c r="G102" s="17">
        <v>0</v>
      </c>
      <c r="H102" s="18">
        <f>F102-D102</f>
        <v>0</v>
      </c>
    </row>
    <row r="103" spans="1:8" x14ac:dyDescent="0.2">
      <c r="A103" s="389" t="s">
        <v>111</v>
      </c>
      <c r="B103" s="15" t="s">
        <v>370</v>
      </c>
      <c r="C103" s="263"/>
      <c r="D103" s="263">
        <v>0</v>
      </c>
      <c r="E103" s="263">
        <v>0.38407999999999998</v>
      </c>
      <c r="F103" s="263"/>
      <c r="G103" s="42"/>
      <c r="H103" s="20"/>
    </row>
    <row r="104" spans="1:8" x14ac:dyDescent="0.2">
      <c r="A104" s="380" t="s">
        <v>356</v>
      </c>
      <c r="B104" s="380" t="s">
        <v>110</v>
      </c>
      <c r="C104" s="269">
        <f t="shared" ref="C104:E104" si="33">C105</f>
        <v>0</v>
      </c>
      <c r="D104" s="269">
        <f t="shared" si="33"/>
        <v>0</v>
      </c>
      <c r="E104" s="269">
        <f t="shared" si="33"/>
        <v>0</v>
      </c>
      <c r="F104" s="269">
        <f>E105</f>
        <v>0</v>
      </c>
      <c r="G104" s="23"/>
      <c r="H104" s="63"/>
    </row>
    <row r="105" spans="1:8" ht="12.75" thickBot="1" x14ac:dyDescent="0.25">
      <c r="A105" s="386" t="s">
        <v>113</v>
      </c>
      <c r="B105" s="386" t="s">
        <v>357</v>
      </c>
      <c r="C105" s="21">
        <v>0</v>
      </c>
      <c r="D105" s="21">
        <v>0</v>
      </c>
      <c r="E105" s="265">
        <v>0</v>
      </c>
      <c r="F105" s="22">
        <v>233.31379999999999</v>
      </c>
      <c r="G105" s="54">
        <v>0</v>
      </c>
      <c r="H105" s="22">
        <f t="shared" si="32"/>
        <v>0</v>
      </c>
    </row>
    <row r="106" spans="1:8" x14ac:dyDescent="0.2">
      <c r="A106" s="206" t="s">
        <v>114</v>
      </c>
      <c r="B106" s="198" t="s">
        <v>115</v>
      </c>
      <c r="C106" s="392">
        <f>C107+C155+C152+C150+C144</f>
        <v>417183.88399999996</v>
      </c>
      <c r="D106" s="96">
        <f>D107+D155+D152+D150+D144</f>
        <v>437405.57204</v>
      </c>
      <c r="E106" s="324">
        <f>E107+E155+E152+E150+E144</f>
        <v>354888.87787000003</v>
      </c>
      <c r="F106" s="324">
        <f>F107+F155+F152+F150+F144</f>
        <v>306831.56942999997</v>
      </c>
      <c r="G106" s="97">
        <f t="shared" ref="G106:G111" si="34">E106/D106*100</f>
        <v>81.134969592373196</v>
      </c>
      <c r="H106" s="98">
        <f t="shared" si="32"/>
        <v>-82516.694169999973</v>
      </c>
    </row>
    <row r="107" spans="1:8" ht="12.75" thickBot="1" x14ac:dyDescent="0.25">
      <c r="A107" s="391" t="s">
        <v>116</v>
      </c>
      <c r="B107" s="196" t="s">
        <v>117</v>
      </c>
      <c r="C107" s="393">
        <f>C108+C111+C121</f>
        <v>367021.8</v>
      </c>
      <c r="D107" s="99">
        <f>D108+D111+D121</f>
        <v>385363.3</v>
      </c>
      <c r="E107" s="329">
        <f>E108+E111+E121</f>
        <v>315016.49580000003</v>
      </c>
      <c r="F107" s="329">
        <f>F108+F111+F121</f>
        <v>279539.53457999998</v>
      </c>
      <c r="G107" s="100">
        <f t="shared" si="34"/>
        <v>81.745328576955828</v>
      </c>
      <c r="H107" s="101">
        <f t="shared" si="32"/>
        <v>-70346.804199999955</v>
      </c>
    </row>
    <row r="108" spans="1:8" ht="12.75" thickBot="1" x14ac:dyDescent="0.25">
      <c r="A108" s="403" t="s">
        <v>118</v>
      </c>
      <c r="B108" s="192" t="s">
        <v>119</v>
      </c>
      <c r="C108" s="394">
        <f>C109+C110</f>
        <v>164388</v>
      </c>
      <c r="D108" s="102">
        <f>D109+D110</f>
        <v>182737.3</v>
      </c>
      <c r="E108" s="330">
        <f t="shared" ref="E108:F108" si="35">E109+E110</f>
        <v>147266.30155</v>
      </c>
      <c r="F108" s="454">
        <f t="shared" si="35"/>
        <v>118246.3</v>
      </c>
      <c r="G108" s="103">
        <f t="shared" si="34"/>
        <v>80.58907598503427</v>
      </c>
      <c r="H108" s="104">
        <f t="shared" si="32"/>
        <v>-35470.998449999985</v>
      </c>
    </row>
    <row r="109" spans="1:8" ht="24" x14ac:dyDescent="0.2">
      <c r="A109" s="111" t="s">
        <v>120</v>
      </c>
      <c r="B109" s="112" t="s">
        <v>266</v>
      </c>
      <c r="C109" s="16">
        <v>164388</v>
      </c>
      <c r="D109" s="16">
        <v>164388</v>
      </c>
      <c r="E109" s="264">
        <v>143539.62221999999</v>
      </c>
      <c r="F109" s="18">
        <v>118246.3</v>
      </c>
      <c r="G109" s="17">
        <f t="shared" si="34"/>
        <v>87.317579275859543</v>
      </c>
      <c r="H109" s="18">
        <f t="shared" si="32"/>
        <v>-20848.37778000001</v>
      </c>
    </row>
    <row r="110" spans="1:8" ht="24.75" thickBot="1" x14ac:dyDescent="0.25">
      <c r="A110" s="236" t="s">
        <v>276</v>
      </c>
      <c r="B110" s="237" t="s">
        <v>277</v>
      </c>
      <c r="C110" s="57"/>
      <c r="D110" s="57">
        <v>18349.3</v>
      </c>
      <c r="E110" s="268">
        <v>3726.6793299999999</v>
      </c>
      <c r="F110" s="58"/>
      <c r="G110" s="17">
        <f t="shared" si="34"/>
        <v>20.309653937752394</v>
      </c>
      <c r="H110" s="18">
        <f t="shared" si="32"/>
        <v>-14622.62067</v>
      </c>
    </row>
    <row r="111" spans="1:8" ht="12.75" thickBot="1" x14ac:dyDescent="0.25">
      <c r="A111" s="60" t="s">
        <v>321</v>
      </c>
      <c r="B111" s="193" t="s">
        <v>122</v>
      </c>
      <c r="C111" s="25">
        <f>C112+C113+C114+C115+C116</f>
        <v>18232.399999999998</v>
      </c>
      <c r="D111" s="25">
        <f>D112+D113+D114+D115+D116</f>
        <v>18232.399999999998</v>
      </c>
      <c r="E111" s="279">
        <f>E112+E113+E114+E115+E116</f>
        <v>14507.83022</v>
      </c>
      <c r="F111" s="118">
        <f t="shared" ref="F111" si="36">F112+F113+F114+F115+F116</f>
        <v>11459.30897</v>
      </c>
      <c r="G111" s="26">
        <f t="shared" si="34"/>
        <v>79.571697746868224</v>
      </c>
      <c r="H111" s="27">
        <f t="shared" si="32"/>
        <v>-3724.569779999998</v>
      </c>
    </row>
    <row r="112" spans="1:8" ht="36" x14ac:dyDescent="0.2">
      <c r="A112" s="154" t="s">
        <v>123</v>
      </c>
      <c r="B112" s="155" t="s">
        <v>268</v>
      </c>
      <c r="C112" s="62">
        <v>345.6</v>
      </c>
      <c r="D112" s="62">
        <v>345.6</v>
      </c>
      <c r="E112" s="269">
        <v>345.6</v>
      </c>
      <c r="F112" s="63"/>
      <c r="G112" s="42">
        <v>0</v>
      </c>
      <c r="H112" s="20">
        <f>E112-D112</f>
        <v>0</v>
      </c>
    </row>
    <row r="113" spans="1:8" s="10" customFormat="1" ht="36" x14ac:dyDescent="0.2">
      <c r="A113" s="91" t="s">
        <v>124</v>
      </c>
      <c r="B113" s="68" t="s">
        <v>125</v>
      </c>
      <c r="C113" s="19">
        <v>5538.9</v>
      </c>
      <c r="D113" s="19">
        <v>5538.9</v>
      </c>
      <c r="E113" s="263">
        <v>3817.9380000000001</v>
      </c>
      <c r="F113" s="20">
        <v>3911.962</v>
      </c>
      <c r="G113" s="42">
        <v>0</v>
      </c>
      <c r="H113" s="20">
        <f>E113-D113</f>
        <v>-1720.9619999999995</v>
      </c>
    </row>
    <row r="114" spans="1:8" s="10" customFormat="1" x14ac:dyDescent="0.2">
      <c r="A114" s="90" t="s">
        <v>126</v>
      </c>
      <c r="B114" s="46" t="s">
        <v>127</v>
      </c>
      <c r="C114" s="19">
        <v>4235.3</v>
      </c>
      <c r="D114" s="19">
        <v>4235.3</v>
      </c>
      <c r="E114" s="263">
        <v>4235.3</v>
      </c>
      <c r="F114" s="20">
        <v>3236.5</v>
      </c>
      <c r="G114" s="42">
        <f>E114/D114*100</f>
        <v>100</v>
      </c>
      <c r="H114" s="20">
        <f>E114-D114</f>
        <v>0</v>
      </c>
    </row>
    <row r="115" spans="1:8" s="10" customFormat="1" ht="24.75" thickBot="1" x14ac:dyDescent="0.25">
      <c r="A115" s="91" t="s">
        <v>207</v>
      </c>
      <c r="B115" s="106" t="s">
        <v>208</v>
      </c>
      <c r="C115" s="21">
        <v>918.3</v>
      </c>
      <c r="D115" s="21">
        <v>918.3</v>
      </c>
      <c r="E115" s="265">
        <v>0</v>
      </c>
      <c r="F115" s="22">
        <v>0</v>
      </c>
      <c r="G115" s="54">
        <f t="shared" ref="G115:G118" si="37">E115/D115*100</f>
        <v>0</v>
      </c>
      <c r="H115" s="20">
        <f t="shared" si="32"/>
        <v>-918.3</v>
      </c>
    </row>
    <row r="116" spans="1:8" ht="12.75" thickBot="1" x14ac:dyDescent="0.25">
      <c r="A116" s="322" t="s">
        <v>128</v>
      </c>
      <c r="B116" s="66" t="s">
        <v>129</v>
      </c>
      <c r="C116" s="118">
        <f>C117+C118+C119+C120</f>
        <v>7194.3</v>
      </c>
      <c r="D116" s="118">
        <f>D117+D118+D119+D120</f>
        <v>7194.3</v>
      </c>
      <c r="E116" s="279">
        <f t="shared" ref="E116:F116" si="38">E117+E118+E119+E120</f>
        <v>6108.9922200000001</v>
      </c>
      <c r="F116" s="118">
        <f t="shared" si="38"/>
        <v>4310.8469700000005</v>
      </c>
      <c r="G116" s="26">
        <f t="shared" si="37"/>
        <v>84.914338017597274</v>
      </c>
      <c r="H116" s="27">
        <f t="shared" si="32"/>
        <v>-1085.3077800000001</v>
      </c>
    </row>
    <row r="117" spans="1:8" x14ac:dyDescent="0.2">
      <c r="A117" s="134" t="s">
        <v>128</v>
      </c>
      <c r="B117" s="67" t="s">
        <v>209</v>
      </c>
      <c r="C117" s="18">
        <v>909</v>
      </c>
      <c r="D117" s="18">
        <v>909</v>
      </c>
      <c r="E117" s="264">
        <v>722.38538000000005</v>
      </c>
      <c r="F117" s="18">
        <v>696.37482</v>
      </c>
      <c r="G117" s="17">
        <f t="shared" si="37"/>
        <v>79.470338833883389</v>
      </c>
      <c r="H117" s="18">
        <f t="shared" si="32"/>
        <v>-186.61461999999995</v>
      </c>
    </row>
    <row r="118" spans="1:8" ht="24" x14ac:dyDescent="0.2">
      <c r="A118" s="243" t="s">
        <v>128</v>
      </c>
      <c r="B118" s="107" t="s">
        <v>130</v>
      </c>
      <c r="C118" s="245">
        <v>1135.8</v>
      </c>
      <c r="D118" s="245">
        <v>1135.8</v>
      </c>
      <c r="E118" s="285">
        <v>828.76199999999994</v>
      </c>
      <c r="F118" s="245">
        <v>824.95799999999997</v>
      </c>
      <c r="G118" s="246">
        <f t="shared" si="37"/>
        <v>72.967247754886415</v>
      </c>
      <c r="H118" s="245">
        <f t="shared" si="32"/>
        <v>-307.03800000000001</v>
      </c>
    </row>
    <row r="119" spans="1:8" ht="24" x14ac:dyDescent="0.2">
      <c r="A119" s="91" t="s">
        <v>131</v>
      </c>
      <c r="B119" s="68" t="s">
        <v>132</v>
      </c>
      <c r="C119" s="20">
        <v>1986.2</v>
      </c>
      <c r="D119" s="20">
        <v>1986.2</v>
      </c>
      <c r="E119" s="263">
        <v>1879.2803200000001</v>
      </c>
      <c r="F119" s="20"/>
      <c r="G119" s="42"/>
      <c r="H119" s="20">
        <f t="shared" si="32"/>
        <v>-106.91967999999997</v>
      </c>
    </row>
    <row r="120" spans="1:8" ht="24.75" thickBot="1" x14ac:dyDescent="0.25">
      <c r="A120" s="90" t="s">
        <v>128</v>
      </c>
      <c r="B120" s="286" t="s">
        <v>133</v>
      </c>
      <c r="C120" s="20">
        <v>3163.3</v>
      </c>
      <c r="D120" s="20">
        <v>3163.3</v>
      </c>
      <c r="E120" s="263">
        <v>2678.5645199999999</v>
      </c>
      <c r="F120" s="20">
        <v>2789.51415</v>
      </c>
      <c r="G120" s="42">
        <v>0</v>
      </c>
      <c r="H120" s="20">
        <f>E120-C120</f>
        <v>-484.73548000000028</v>
      </c>
    </row>
    <row r="121" spans="1:8" x14ac:dyDescent="0.2">
      <c r="A121" s="206" t="s">
        <v>134</v>
      </c>
      <c r="B121" s="109" t="s">
        <v>135</v>
      </c>
      <c r="C121" s="96">
        <f>C122+C134+C136+C138+C140+C141+C142+C135+C137+C139</f>
        <v>184401.4</v>
      </c>
      <c r="D121" s="96">
        <f>D122+D134+D136+D138+D140+D141+D142+D135+D137+D139</f>
        <v>184393.60000000001</v>
      </c>
      <c r="E121" s="335">
        <f>E122+E134+E136+E138+E140+E141+E142+E135+E137+E139</f>
        <v>153242.36403000003</v>
      </c>
      <c r="F121" s="335">
        <f>F122+F134+F136+F138+F140+F141+F142+F135+F137+F139</f>
        <v>149833.92560999998</v>
      </c>
      <c r="G121" s="97">
        <f t="shared" ref="G121:G130" si="39">E121/D121*100</f>
        <v>83.106118666808399</v>
      </c>
      <c r="H121" s="98">
        <f t="shared" ref="H121:H130" si="40">E121-D121</f>
        <v>-31151.23596999998</v>
      </c>
    </row>
    <row r="122" spans="1:8" ht="12.75" thickBot="1" x14ac:dyDescent="0.25">
      <c r="A122" s="323" t="s">
        <v>136</v>
      </c>
      <c r="B122" s="110" t="s">
        <v>137</v>
      </c>
      <c r="C122" s="102">
        <f>C125+C128+C124+C123+C126+C132+C129+C130+C131+C133+C127</f>
        <v>137618.6</v>
      </c>
      <c r="D122" s="102">
        <f>D125+D128+D124+D123+D126+D132+D129+D130+D131+D133+D127</f>
        <v>137610.80000000002</v>
      </c>
      <c r="E122" s="330">
        <f>E125+E128+E124+E123+E126+E132+E129+E130+E131+E133+E127</f>
        <v>114440.47278000001</v>
      </c>
      <c r="F122" s="454">
        <f>F125+F128+F124+F123+F126+F132+F129+F130+F131+F133+F127</f>
        <v>110859.11879999997</v>
      </c>
      <c r="G122" s="103">
        <f t="shared" si="39"/>
        <v>83.162420958238741</v>
      </c>
      <c r="H122" s="104">
        <f t="shared" si="40"/>
        <v>-23170.327220000006</v>
      </c>
    </row>
    <row r="123" spans="1:8" ht="24" x14ac:dyDescent="0.2">
      <c r="A123" s="111" t="s">
        <v>138</v>
      </c>
      <c r="B123" s="228" t="s">
        <v>139</v>
      </c>
      <c r="C123" s="77">
        <v>1500.3</v>
      </c>
      <c r="D123" s="77">
        <v>1500.3</v>
      </c>
      <c r="E123" s="264">
        <v>1471.91194</v>
      </c>
      <c r="F123" s="18">
        <v>1379.87111</v>
      </c>
      <c r="G123" s="17">
        <f t="shared" si="39"/>
        <v>98.107841098446983</v>
      </c>
      <c r="H123" s="18">
        <f t="shared" si="40"/>
        <v>-28.388059999999996</v>
      </c>
    </row>
    <row r="124" spans="1:8" x14ac:dyDescent="0.2">
      <c r="A124" s="111" t="s">
        <v>138</v>
      </c>
      <c r="B124" s="68" t="s">
        <v>210</v>
      </c>
      <c r="C124" s="41">
        <v>9.8000000000000007</v>
      </c>
      <c r="D124" s="41">
        <v>9.8000000000000007</v>
      </c>
      <c r="E124" s="263"/>
      <c r="F124" s="20"/>
      <c r="G124" s="42">
        <f t="shared" si="39"/>
        <v>0</v>
      </c>
      <c r="H124" s="20">
        <f t="shared" si="40"/>
        <v>-9.8000000000000007</v>
      </c>
    </row>
    <row r="125" spans="1:8" x14ac:dyDescent="0.2">
      <c r="A125" s="111" t="s">
        <v>140</v>
      </c>
      <c r="B125" s="46" t="s">
        <v>141</v>
      </c>
      <c r="C125" s="19">
        <v>96978.5</v>
      </c>
      <c r="D125" s="19">
        <v>96978.5</v>
      </c>
      <c r="E125" s="263">
        <v>80808</v>
      </c>
      <c r="F125" s="20">
        <v>80500</v>
      </c>
      <c r="G125" s="42">
        <f t="shared" si="39"/>
        <v>83.325685590105024</v>
      </c>
      <c r="H125" s="20">
        <f t="shared" si="40"/>
        <v>-16170.5</v>
      </c>
    </row>
    <row r="126" spans="1:8" x14ac:dyDescent="0.2">
      <c r="A126" s="111" t="s">
        <v>140</v>
      </c>
      <c r="B126" s="46" t="s">
        <v>142</v>
      </c>
      <c r="C126" s="19">
        <v>17378.5</v>
      </c>
      <c r="D126" s="19">
        <v>17521.3</v>
      </c>
      <c r="E126" s="263">
        <v>14481</v>
      </c>
      <c r="F126" s="20">
        <v>13966</v>
      </c>
      <c r="G126" s="42">
        <f t="shared" si="39"/>
        <v>82.647977033667601</v>
      </c>
      <c r="H126" s="20">
        <f t="shared" si="40"/>
        <v>-3040.2999999999993</v>
      </c>
    </row>
    <row r="127" spans="1:8" x14ac:dyDescent="0.2">
      <c r="A127" s="111" t="s">
        <v>138</v>
      </c>
      <c r="B127" s="46" t="s">
        <v>146</v>
      </c>
      <c r="C127" s="19">
        <v>891.1</v>
      </c>
      <c r="D127" s="19">
        <v>891.1</v>
      </c>
      <c r="E127" s="263">
        <v>712.38800000000003</v>
      </c>
      <c r="F127" s="20">
        <v>668.43</v>
      </c>
      <c r="G127" s="42">
        <f t="shared" si="39"/>
        <v>79.944787341488052</v>
      </c>
      <c r="H127" s="20">
        <f t="shared" si="40"/>
        <v>-178.71199999999999</v>
      </c>
    </row>
    <row r="128" spans="1:8" x14ac:dyDescent="0.2">
      <c r="A128" s="111" t="s">
        <v>138</v>
      </c>
      <c r="B128" s="46" t="s">
        <v>145</v>
      </c>
      <c r="C128" s="19">
        <v>238.1</v>
      </c>
      <c r="D128" s="19">
        <v>238.1</v>
      </c>
      <c r="E128" s="263">
        <v>140</v>
      </c>
      <c r="F128" s="20">
        <v>97.412000000000006</v>
      </c>
      <c r="G128" s="42">
        <v>0</v>
      </c>
      <c r="H128" s="20">
        <f>E128-C128</f>
        <v>-98.1</v>
      </c>
    </row>
    <row r="129" spans="1:8" x14ac:dyDescent="0.2">
      <c r="A129" s="111" t="s">
        <v>138</v>
      </c>
      <c r="B129" s="46" t="s">
        <v>358</v>
      </c>
      <c r="C129" s="19">
        <v>1293.2</v>
      </c>
      <c r="D129" s="19">
        <v>1293.2</v>
      </c>
      <c r="E129" s="263">
        <v>337.94173999999998</v>
      </c>
      <c r="F129" s="20">
        <v>299.19310999999999</v>
      </c>
      <c r="G129" s="42">
        <f t="shared" si="39"/>
        <v>26.132210021651716</v>
      </c>
      <c r="H129" s="20">
        <f t="shared" si="40"/>
        <v>-955.25826000000006</v>
      </c>
    </row>
    <row r="130" spans="1:8" ht="24" x14ac:dyDescent="0.2">
      <c r="A130" s="111" t="s">
        <v>138</v>
      </c>
      <c r="B130" s="68" t="s">
        <v>144</v>
      </c>
      <c r="C130" s="19">
        <v>425.4</v>
      </c>
      <c r="D130" s="19">
        <v>425.4</v>
      </c>
      <c r="E130" s="263">
        <v>296.03438</v>
      </c>
      <c r="F130" s="20">
        <v>357.35590000000002</v>
      </c>
      <c r="G130" s="42">
        <f t="shared" si="39"/>
        <v>69.589652092148569</v>
      </c>
      <c r="H130" s="20">
        <f t="shared" si="40"/>
        <v>-129.36561999999998</v>
      </c>
    </row>
    <row r="131" spans="1:8" x14ac:dyDescent="0.2">
      <c r="A131" s="111" t="s">
        <v>138</v>
      </c>
      <c r="B131" s="46" t="s">
        <v>148</v>
      </c>
      <c r="C131" s="19">
        <v>11196.8</v>
      </c>
      <c r="D131" s="19">
        <v>11196.8</v>
      </c>
      <c r="E131" s="263">
        <v>8636.9279999999999</v>
      </c>
      <c r="F131" s="20">
        <v>8647.9069999999992</v>
      </c>
      <c r="G131" s="42">
        <f>E131/D131*100</f>
        <v>77.137467847956572</v>
      </c>
      <c r="H131" s="20">
        <f>E131-D131</f>
        <v>-2559.8719999999994</v>
      </c>
    </row>
    <row r="132" spans="1:8" ht="36" x14ac:dyDescent="0.2">
      <c r="A132" s="111" t="s">
        <v>138</v>
      </c>
      <c r="B132" s="107" t="s">
        <v>147</v>
      </c>
      <c r="C132" s="19">
        <v>1400.6</v>
      </c>
      <c r="D132" s="19">
        <v>1400.6</v>
      </c>
      <c r="E132" s="263">
        <v>1400.6</v>
      </c>
      <c r="F132" s="20">
        <v>1008.49217</v>
      </c>
      <c r="G132" s="42">
        <f t="shared" ref="G132:G147" si="41">E132/D132*100</f>
        <v>100</v>
      </c>
      <c r="H132" s="20">
        <f t="shared" ref="H132:H147" si="42">E132-D132</f>
        <v>0</v>
      </c>
    </row>
    <row r="133" spans="1:8" ht="48.75" thickBot="1" x14ac:dyDescent="0.25">
      <c r="A133" s="113" t="s">
        <v>138</v>
      </c>
      <c r="B133" s="114" t="s">
        <v>149</v>
      </c>
      <c r="C133" s="115">
        <v>6306.3</v>
      </c>
      <c r="D133" s="115">
        <v>6155.7</v>
      </c>
      <c r="E133" s="268">
        <v>6155.6687199999997</v>
      </c>
      <c r="F133" s="58">
        <v>3934.4575100000002</v>
      </c>
      <c r="G133" s="69">
        <f t="shared" si="41"/>
        <v>99.999491853079263</v>
      </c>
      <c r="H133" s="58">
        <f t="shared" si="42"/>
        <v>-3.1280000000151631E-2</v>
      </c>
    </row>
    <row r="134" spans="1:8" x14ac:dyDescent="0.2">
      <c r="A134" s="111" t="s">
        <v>150</v>
      </c>
      <c r="B134" s="112" t="s">
        <v>151</v>
      </c>
      <c r="C134" s="16">
        <v>1765.9</v>
      </c>
      <c r="D134" s="16">
        <v>1765.9</v>
      </c>
      <c r="E134" s="264">
        <v>779.33399999999995</v>
      </c>
      <c r="F134" s="18">
        <v>834.59699999999998</v>
      </c>
      <c r="G134" s="17">
        <f t="shared" si="41"/>
        <v>44.132397077977231</v>
      </c>
      <c r="H134" s="18">
        <f t="shared" si="42"/>
        <v>-986.56600000000014</v>
      </c>
    </row>
    <row r="135" spans="1:8" ht="36" x14ac:dyDescent="0.2">
      <c r="A135" s="90" t="s">
        <v>152</v>
      </c>
      <c r="B135" s="116" t="s">
        <v>211</v>
      </c>
      <c r="C135" s="41">
        <v>1030.0999999999999</v>
      </c>
      <c r="D135" s="41">
        <v>1030.0999999999999</v>
      </c>
      <c r="E135" s="263">
        <v>1030.0999999999999</v>
      </c>
      <c r="F135" s="20">
        <v>1173.5</v>
      </c>
      <c r="G135" s="42">
        <f t="shared" si="41"/>
        <v>100</v>
      </c>
      <c r="H135" s="20">
        <f t="shared" si="42"/>
        <v>0</v>
      </c>
    </row>
    <row r="136" spans="1:8" x14ac:dyDescent="0.2">
      <c r="A136" s="90" t="s">
        <v>153</v>
      </c>
      <c r="B136" s="46" t="s">
        <v>267</v>
      </c>
      <c r="C136" s="19"/>
      <c r="D136" s="19"/>
      <c r="E136" s="263"/>
      <c r="F136" s="20">
        <v>1733.3</v>
      </c>
      <c r="G136" s="42" t="e">
        <f t="shared" si="41"/>
        <v>#DIV/0!</v>
      </c>
      <c r="H136" s="20">
        <f t="shared" si="42"/>
        <v>0</v>
      </c>
    </row>
    <row r="137" spans="1:8" ht="36" x14ac:dyDescent="0.2">
      <c r="A137" s="90" t="s">
        <v>154</v>
      </c>
      <c r="B137" s="68" t="s">
        <v>155</v>
      </c>
      <c r="C137" s="41">
        <v>72</v>
      </c>
      <c r="D137" s="41">
        <v>72</v>
      </c>
      <c r="E137" s="263">
        <v>72</v>
      </c>
      <c r="F137" s="20"/>
      <c r="G137" s="42">
        <f>E137/D137*100</f>
        <v>100</v>
      </c>
      <c r="H137" s="20">
        <f>E137-D137</f>
        <v>0</v>
      </c>
    </row>
    <row r="138" spans="1:8" ht="24" x14ac:dyDescent="0.2">
      <c r="A138" s="90" t="s">
        <v>156</v>
      </c>
      <c r="B138" s="117" t="s">
        <v>212</v>
      </c>
      <c r="C138" s="41"/>
      <c r="D138" s="41"/>
      <c r="E138" s="263"/>
      <c r="F138" s="20">
        <v>242.03455</v>
      </c>
      <c r="G138" s="42" t="e">
        <f t="shared" si="41"/>
        <v>#DIV/0!</v>
      </c>
      <c r="H138" s="20">
        <f t="shared" si="42"/>
        <v>0</v>
      </c>
    </row>
    <row r="139" spans="1:8" ht="24" x14ac:dyDescent="0.2">
      <c r="A139" s="90" t="s">
        <v>157</v>
      </c>
      <c r="B139" s="68" t="s">
        <v>158</v>
      </c>
      <c r="C139" s="41"/>
      <c r="D139" s="41"/>
      <c r="E139" s="263"/>
      <c r="F139" s="20"/>
      <c r="G139" s="42" t="e">
        <f t="shared" si="41"/>
        <v>#DIV/0!</v>
      </c>
      <c r="H139" s="20">
        <f t="shared" si="42"/>
        <v>0</v>
      </c>
    </row>
    <row r="140" spans="1:8" x14ac:dyDescent="0.2">
      <c r="A140" s="90" t="s">
        <v>159</v>
      </c>
      <c r="B140" s="68" t="s">
        <v>160</v>
      </c>
      <c r="C140" s="41">
        <v>699.3</v>
      </c>
      <c r="D140" s="41">
        <v>699.3</v>
      </c>
      <c r="E140" s="263">
        <v>571.99532999999997</v>
      </c>
      <c r="F140" s="20">
        <v>632.44961000000001</v>
      </c>
      <c r="G140" s="42">
        <f t="shared" si="41"/>
        <v>81.795413985413987</v>
      </c>
      <c r="H140" s="20">
        <f t="shared" si="42"/>
        <v>-127.30466999999999</v>
      </c>
    </row>
    <row r="141" spans="1:8" ht="12.75" thickBot="1" x14ac:dyDescent="0.25">
      <c r="A141" s="90" t="s">
        <v>161</v>
      </c>
      <c r="B141" s="46" t="s">
        <v>162</v>
      </c>
      <c r="C141" s="19">
        <v>1580.5</v>
      </c>
      <c r="D141" s="19">
        <v>1580.5</v>
      </c>
      <c r="E141" s="336">
        <v>1313.46192</v>
      </c>
      <c r="F141" s="20">
        <v>1332.9256499999999</v>
      </c>
      <c r="G141" s="42">
        <f t="shared" si="41"/>
        <v>83.104202467573558</v>
      </c>
      <c r="H141" s="20">
        <f t="shared" si="42"/>
        <v>-267.03808000000004</v>
      </c>
    </row>
    <row r="142" spans="1:8" ht="12.75" thickBot="1" x14ac:dyDescent="0.25">
      <c r="A142" s="184" t="s">
        <v>163</v>
      </c>
      <c r="B142" s="66" t="s">
        <v>164</v>
      </c>
      <c r="C142" s="25">
        <f>C143</f>
        <v>41635</v>
      </c>
      <c r="D142" s="25">
        <f>D143</f>
        <v>41635</v>
      </c>
      <c r="E142" s="279">
        <f>E143</f>
        <v>35035</v>
      </c>
      <c r="F142" s="118">
        <f>F143</f>
        <v>33026</v>
      </c>
      <c r="G142" s="26">
        <f t="shared" si="41"/>
        <v>84.147952443857335</v>
      </c>
      <c r="H142" s="27">
        <f t="shared" si="42"/>
        <v>-6600</v>
      </c>
    </row>
    <row r="143" spans="1:8" ht="12.75" thickBot="1" x14ac:dyDescent="0.25">
      <c r="A143" s="105" t="s">
        <v>165</v>
      </c>
      <c r="B143" s="14" t="s">
        <v>166</v>
      </c>
      <c r="C143" s="62">
        <v>41635</v>
      </c>
      <c r="D143" s="62">
        <v>41635</v>
      </c>
      <c r="E143" s="269">
        <v>35035</v>
      </c>
      <c r="F143" s="63">
        <v>33026</v>
      </c>
      <c r="G143" s="23">
        <f t="shared" si="41"/>
        <v>84.147952443857335</v>
      </c>
      <c r="H143" s="63">
        <f t="shared" si="42"/>
        <v>-6600</v>
      </c>
    </row>
    <row r="144" spans="1:8" ht="12.75" thickBot="1" x14ac:dyDescent="0.25">
      <c r="A144" s="60" t="s">
        <v>167</v>
      </c>
      <c r="B144" s="195" t="s">
        <v>168</v>
      </c>
      <c r="C144" s="25">
        <f>C145+C146+C147+C148</f>
        <v>50162.084000000003</v>
      </c>
      <c r="D144" s="25">
        <f>D145+D146+D147+D148</f>
        <v>52042.272039999996</v>
      </c>
      <c r="E144" s="279">
        <f>E145+E146+E147+E148</f>
        <v>39872.38207</v>
      </c>
      <c r="F144" s="118">
        <f>F145+F146+F147+F148</f>
        <v>27257.762000000002</v>
      </c>
      <c r="G144" s="26">
        <f t="shared" si="41"/>
        <v>76.615375361309844</v>
      </c>
      <c r="H144" s="27">
        <f t="shared" si="42"/>
        <v>-12169.889969999997</v>
      </c>
    </row>
    <row r="145" spans="1:8" ht="48" x14ac:dyDescent="0.2">
      <c r="A145" s="119" t="s">
        <v>169</v>
      </c>
      <c r="B145" s="120" t="s">
        <v>170</v>
      </c>
      <c r="C145" s="49">
        <v>27854.284</v>
      </c>
      <c r="D145" s="49">
        <v>28434.472040000001</v>
      </c>
      <c r="E145" s="280">
        <v>18155.40307</v>
      </c>
      <c r="F145" s="121">
        <v>15521.513000000001</v>
      </c>
      <c r="G145" s="122">
        <f t="shared" si="41"/>
        <v>63.849974230082452</v>
      </c>
      <c r="H145" s="121">
        <f t="shared" si="42"/>
        <v>-10279.06897</v>
      </c>
    </row>
    <row r="146" spans="1:8" ht="48" x14ac:dyDescent="0.2">
      <c r="A146" s="123" t="s">
        <v>171</v>
      </c>
      <c r="B146" s="124" t="s">
        <v>172</v>
      </c>
      <c r="C146" s="21">
        <v>12307.8</v>
      </c>
      <c r="D146" s="21">
        <v>12307.8</v>
      </c>
      <c r="E146" s="265">
        <v>10416.978999999999</v>
      </c>
      <c r="F146" s="22">
        <v>10436.249</v>
      </c>
      <c r="G146" s="54">
        <f t="shared" si="41"/>
        <v>84.637213799379253</v>
      </c>
      <c r="H146" s="22">
        <f t="shared" si="42"/>
        <v>-1890.8209999999999</v>
      </c>
    </row>
    <row r="147" spans="1:8" ht="24.75" thickBot="1" x14ac:dyDescent="0.25">
      <c r="A147" s="125" t="s">
        <v>173</v>
      </c>
      <c r="B147" s="126" t="s">
        <v>174</v>
      </c>
      <c r="C147" s="57">
        <v>10000</v>
      </c>
      <c r="D147" s="57">
        <v>10000</v>
      </c>
      <c r="E147" s="268">
        <v>10000</v>
      </c>
      <c r="F147" s="58"/>
      <c r="G147" s="69">
        <f t="shared" si="41"/>
        <v>100</v>
      </c>
      <c r="H147" s="58">
        <f t="shared" si="42"/>
        <v>0</v>
      </c>
    </row>
    <row r="148" spans="1:8" ht="12.75" thickBot="1" x14ac:dyDescent="0.25">
      <c r="A148" s="60" t="s">
        <v>175</v>
      </c>
      <c r="B148" s="196" t="s">
        <v>176</v>
      </c>
      <c r="C148" s="102">
        <f>C149</f>
        <v>0</v>
      </c>
      <c r="D148" s="102">
        <f>D149</f>
        <v>1300</v>
      </c>
      <c r="E148" s="330">
        <f>E149</f>
        <v>1300</v>
      </c>
      <c r="F148" s="454">
        <f>F149</f>
        <v>1300</v>
      </c>
      <c r="G148" s="75">
        <v>0</v>
      </c>
      <c r="H148" s="400">
        <f t="shared" ref="H148:H155" si="43">E148-C148</f>
        <v>1300</v>
      </c>
    </row>
    <row r="149" spans="1:8" ht="24.75" thickBot="1" x14ac:dyDescent="0.25">
      <c r="A149" s="211" t="s">
        <v>177</v>
      </c>
      <c r="B149" s="398" t="s">
        <v>178</v>
      </c>
      <c r="C149" s="128">
        <v>0</v>
      </c>
      <c r="D149" s="128">
        <v>1300</v>
      </c>
      <c r="E149" s="281">
        <v>1300</v>
      </c>
      <c r="F149" s="129">
        <v>1300</v>
      </c>
      <c r="G149" s="130">
        <v>0</v>
      </c>
      <c r="H149" s="131">
        <f t="shared" si="43"/>
        <v>1300</v>
      </c>
    </row>
    <row r="150" spans="1:8" ht="12.75" thickBot="1" x14ac:dyDescent="0.25">
      <c r="A150" s="184" t="s">
        <v>179</v>
      </c>
      <c r="B150" s="66" t="s">
        <v>180</v>
      </c>
      <c r="C150" s="279">
        <f t="shared" ref="C150:D150" si="44">C151</f>
        <v>0</v>
      </c>
      <c r="D150" s="279">
        <f t="shared" si="44"/>
        <v>0</v>
      </c>
      <c r="E150" s="279">
        <f>E151</f>
        <v>0</v>
      </c>
      <c r="F150" s="118">
        <f>F151</f>
        <v>3</v>
      </c>
      <c r="G150" s="26">
        <v>0</v>
      </c>
      <c r="H150" s="27">
        <f t="shared" si="43"/>
        <v>0</v>
      </c>
    </row>
    <row r="151" spans="1:8" ht="12.75" thickBot="1" x14ac:dyDescent="0.25">
      <c r="A151" s="105" t="s">
        <v>181</v>
      </c>
      <c r="B151" s="132" t="s">
        <v>182</v>
      </c>
      <c r="C151" s="62"/>
      <c r="D151" s="62"/>
      <c r="E151" s="269"/>
      <c r="F151" s="63">
        <v>3</v>
      </c>
      <c r="G151" s="23"/>
      <c r="H151" s="38"/>
    </row>
    <row r="152" spans="1:8" ht="12.75" thickBot="1" x14ac:dyDescent="0.25">
      <c r="A152" s="184" t="s">
        <v>183</v>
      </c>
      <c r="B152" s="66" t="s">
        <v>184</v>
      </c>
      <c r="C152" s="279">
        <f t="shared" ref="C152:D152" si="45">C153+C154</f>
        <v>0</v>
      </c>
      <c r="D152" s="279">
        <f t="shared" si="45"/>
        <v>0</v>
      </c>
      <c r="E152" s="279">
        <f>E153+E154</f>
        <v>0</v>
      </c>
      <c r="F152" s="118">
        <f>F153+F154</f>
        <v>70.886600000000001</v>
      </c>
      <c r="G152" s="26">
        <v>0</v>
      </c>
      <c r="H152" s="27">
        <f t="shared" si="43"/>
        <v>0</v>
      </c>
    </row>
    <row r="153" spans="1:8" ht="24.75" thickBot="1" x14ac:dyDescent="0.25">
      <c r="A153" s="111" t="s">
        <v>185</v>
      </c>
      <c r="B153" s="76" t="s">
        <v>186</v>
      </c>
      <c r="C153" s="200"/>
      <c r="D153" s="200"/>
      <c r="E153" s="264"/>
      <c r="F153" s="18">
        <v>68.267740000000003</v>
      </c>
      <c r="G153" s="75">
        <v>0</v>
      </c>
      <c r="H153" s="400">
        <f t="shared" si="43"/>
        <v>0</v>
      </c>
    </row>
    <row r="154" spans="1:8" ht="24.75" thickBot="1" x14ac:dyDescent="0.25">
      <c r="A154" s="134" t="s">
        <v>187</v>
      </c>
      <c r="B154" s="135" t="s">
        <v>188</v>
      </c>
      <c r="C154" s="62"/>
      <c r="D154" s="62"/>
      <c r="E154" s="269"/>
      <c r="F154" s="63">
        <v>2.6188600000000002</v>
      </c>
      <c r="G154" s="23">
        <v>0</v>
      </c>
      <c r="H154" s="63">
        <f t="shared" si="43"/>
        <v>0</v>
      </c>
    </row>
    <row r="155" spans="1:8" ht="12.75" thickBot="1" x14ac:dyDescent="0.25">
      <c r="A155" s="60" t="s">
        <v>189</v>
      </c>
      <c r="B155" s="193" t="s">
        <v>190</v>
      </c>
      <c r="C155" s="279">
        <f t="shared" ref="C155:D155" si="46">C156</f>
        <v>0</v>
      </c>
      <c r="D155" s="279">
        <f t="shared" si="46"/>
        <v>0</v>
      </c>
      <c r="E155" s="279">
        <f>E156</f>
        <v>0</v>
      </c>
      <c r="F155" s="118">
        <f>F156</f>
        <v>-39.613750000000003</v>
      </c>
      <c r="G155" s="26">
        <v>0</v>
      </c>
      <c r="H155" s="27">
        <f t="shared" si="43"/>
        <v>0</v>
      </c>
    </row>
    <row r="156" spans="1:8" ht="12.75" thickBot="1" x14ac:dyDescent="0.25">
      <c r="A156" s="212" t="s">
        <v>191</v>
      </c>
      <c r="B156" s="136" t="s">
        <v>192</v>
      </c>
      <c r="C156" s="62"/>
      <c r="D156" s="62"/>
      <c r="E156" s="269"/>
      <c r="F156" s="63">
        <v>-39.613750000000003</v>
      </c>
      <c r="G156" s="23"/>
      <c r="H156" s="63"/>
    </row>
    <row r="157" spans="1:8" ht="12.75" thickBot="1" x14ac:dyDescent="0.25">
      <c r="A157" s="197"/>
      <c r="B157" s="193" t="s">
        <v>193</v>
      </c>
      <c r="C157" s="25">
        <f>C8+C106</f>
        <v>508367.58399999997</v>
      </c>
      <c r="D157" s="25">
        <f>D8+D106</f>
        <v>534889.27203999995</v>
      </c>
      <c r="E157" s="118">
        <f>E8+E106</f>
        <v>437088.80178000004</v>
      </c>
      <c r="F157" s="118">
        <f>F8+F106</f>
        <v>386933.27356</v>
      </c>
      <c r="G157" s="26">
        <f>E157/D157*100</f>
        <v>81.71575401260128</v>
      </c>
      <c r="H157" s="27">
        <f>E157-D157</f>
        <v>-97800.470259999915</v>
      </c>
    </row>
    <row r="158" spans="1:8" x14ac:dyDescent="0.2">
      <c r="A158" s="1"/>
      <c r="B158" s="9"/>
      <c r="C158" s="137"/>
      <c r="D158" s="137"/>
      <c r="F158" s="455"/>
      <c r="G158" s="139"/>
      <c r="H158" s="140"/>
    </row>
    <row r="159" spans="1:8" x14ac:dyDescent="0.2">
      <c r="A159" s="12" t="s">
        <v>194</v>
      </c>
      <c r="B159" s="12"/>
      <c r="C159" s="141"/>
      <c r="D159" s="141"/>
      <c r="E159" s="282"/>
      <c r="F159" s="142"/>
      <c r="G159" s="12"/>
    </row>
    <row r="160" spans="1:8" x14ac:dyDescent="0.2">
      <c r="A160" s="12" t="s">
        <v>195</v>
      </c>
      <c r="B160" s="13"/>
      <c r="C160" s="144"/>
      <c r="D160" s="144"/>
      <c r="E160" s="282" t="s">
        <v>196</v>
      </c>
      <c r="F160" s="456"/>
      <c r="G160" s="12"/>
    </row>
    <row r="161" spans="1:8" x14ac:dyDescent="0.2">
      <c r="A161" s="12"/>
      <c r="B161" s="13"/>
      <c r="C161" s="144"/>
      <c r="D161" s="144"/>
      <c r="E161" s="282"/>
      <c r="F161" s="456"/>
      <c r="G161" s="12"/>
    </row>
    <row r="162" spans="1:8" x14ac:dyDescent="0.2">
      <c r="A162" s="146" t="s">
        <v>197</v>
      </c>
      <c r="B162" s="12"/>
      <c r="C162" s="147"/>
      <c r="D162" s="147"/>
      <c r="E162" s="283"/>
      <c r="F162" s="148"/>
    </row>
    <row r="163" spans="1:8" x14ac:dyDescent="0.2">
      <c r="A163" s="146" t="s">
        <v>198</v>
      </c>
      <c r="C163" s="147"/>
      <c r="D163" s="147"/>
      <c r="E163" s="283"/>
      <c r="F163" s="10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</row>
    <row r="170" spans="1:8" x14ac:dyDescent="0.2">
      <c r="A170" s="1"/>
      <c r="B170" s="6"/>
      <c r="C170" s="6"/>
      <c r="D170" s="6"/>
      <c r="E170" s="284"/>
      <c r="F170" s="6"/>
      <c r="G170" s="6"/>
      <c r="H170" s="6"/>
    </row>
  </sheetData>
  <mergeCells count="17">
    <mergeCell ref="F5:F7"/>
    <mergeCell ref="H36:H37"/>
    <mergeCell ref="G5:H5"/>
    <mergeCell ref="G6:G7"/>
    <mergeCell ref="H6:H7"/>
    <mergeCell ref="F36:F37"/>
    <mergeCell ref="G36:G37"/>
    <mergeCell ref="A36:A37"/>
    <mergeCell ref="B36:B37"/>
    <mergeCell ref="C36:C37"/>
    <mergeCell ref="D36:D37"/>
    <mergeCell ref="E36:E3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1"/>
  <sheetViews>
    <sheetView tabSelected="1" workbookViewId="0">
      <selection activeCell="F22" sqref="F22"/>
    </sheetView>
  </sheetViews>
  <sheetFormatPr defaultRowHeight="12" x14ac:dyDescent="0.2"/>
  <cols>
    <col min="1" max="1" width="18.42578125" style="14" customWidth="1"/>
    <col min="2" max="2" width="57.42578125" style="1" customWidth="1"/>
    <col min="3" max="3" width="11.28515625" style="5" customWidth="1"/>
    <col min="4" max="4" width="12.140625" style="5" customWidth="1"/>
    <col min="5" max="5" width="12" style="254" customWidth="1"/>
    <col min="6" max="6" width="12.140625" style="1" customWidth="1"/>
    <col min="7" max="7" width="9.8554687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255"/>
      <c r="F3" s="450"/>
    </row>
    <row r="4" spans="1:8" ht="12.75" thickBot="1" x14ac:dyDescent="0.25">
      <c r="A4" s="1"/>
      <c r="B4" s="2" t="s">
        <v>371</v>
      </c>
      <c r="C4" s="3"/>
      <c r="D4" s="3"/>
      <c r="G4" s="9"/>
      <c r="H4" s="9"/>
    </row>
    <row r="5" spans="1:8" s="10" customFormat="1" ht="12.75" customHeight="1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52" t="s">
        <v>372</v>
      </c>
      <c r="F5" s="565" t="s">
        <v>373</v>
      </c>
      <c r="G5" s="524" t="s">
        <v>6</v>
      </c>
      <c r="H5" s="525"/>
    </row>
    <row r="6" spans="1:8" s="10" customFormat="1" x14ac:dyDescent="0.2">
      <c r="A6" s="541"/>
      <c r="B6" s="543"/>
      <c r="C6" s="545"/>
      <c r="D6" s="545"/>
      <c r="E6" s="553"/>
      <c r="F6" s="566"/>
      <c r="G6" s="526" t="s">
        <v>7</v>
      </c>
      <c r="H6" s="528" t="s">
        <v>8</v>
      </c>
    </row>
    <row r="7" spans="1:8" ht="12.75" thickBot="1" x14ac:dyDescent="0.25">
      <c r="A7" s="542"/>
      <c r="B7" s="527"/>
      <c r="C7" s="546"/>
      <c r="D7" s="546"/>
      <c r="E7" s="554"/>
      <c r="F7" s="567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208">
        <f>C9+C21+C31+C53+C67+C102+C36+C63+C15+C59</f>
        <v>91183.700000000012</v>
      </c>
      <c r="D8" s="208">
        <f>D9+D21+D31+D53+D67+D102+D36+D63+D15+D59</f>
        <v>97483.7</v>
      </c>
      <c r="E8" s="324">
        <f>E9+E21+E31+E53+E67+E102+E36+E63+E15+E59</f>
        <v>93128.21183</v>
      </c>
      <c r="F8" s="335">
        <f>F9+F21+F31+F53+F67+F102+F36+F63+F15+F59</f>
        <v>88019.744529999996</v>
      </c>
      <c r="G8" s="97">
        <f t="shared" ref="G8:G27" si="0">E8/D8*100</f>
        <v>95.532085702532825</v>
      </c>
      <c r="H8" s="209">
        <f>E8-D8</f>
        <v>-4355.4881699999969</v>
      </c>
    </row>
    <row r="9" spans="1:8" s="13" customFormat="1" ht="12.75" thickBot="1" x14ac:dyDescent="0.25">
      <c r="A9" s="462" t="s">
        <v>214</v>
      </c>
      <c r="B9" s="203" t="s">
        <v>10</v>
      </c>
      <c r="C9" s="463">
        <f>C10</f>
        <v>54096.3</v>
      </c>
      <c r="D9" s="463">
        <f>D10</f>
        <v>54931.7</v>
      </c>
      <c r="E9" s="465">
        <f>E10</f>
        <v>51642.256539999995</v>
      </c>
      <c r="F9" s="468">
        <f>F10</f>
        <v>51772.778300000005</v>
      </c>
      <c r="G9" s="75">
        <f t="shared" si="0"/>
        <v>94.011757400553776</v>
      </c>
      <c r="H9" s="205">
        <f t="shared" ref="H9:H27" si="1">E9-D9</f>
        <v>-3289.4434600000022</v>
      </c>
    </row>
    <row r="10" spans="1:8" s="10" customFormat="1" x14ac:dyDescent="0.2">
      <c r="A10" s="331" t="s">
        <v>215</v>
      </c>
      <c r="B10" s="306" t="s">
        <v>11</v>
      </c>
      <c r="C10" s="200">
        <f>C11+C12+C13</f>
        <v>54096.3</v>
      </c>
      <c r="D10" s="332">
        <f>D11+D12+D13+D14</f>
        <v>54931.7</v>
      </c>
      <c r="E10" s="332">
        <f>E11+E12+E13+E14</f>
        <v>51642.256539999995</v>
      </c>
      <c r="F10" s="202">
        <f>F11+F12+F13</f>
        <v>51772.778300000005</v>
      </c>
      <c r="G10" s="201">
        <f t="shared" si="0"/>
        <v>94.011757400553776</v>
      </c>
      <c r="H10" s="202">
        <f t="shared" si="1"/>
        <v>-3289.4434600000022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54196.7</v>
      </c>
      <c r="E11" s="259">
        <v>50632.46948</v>
      </c>
      <c r="F11" s="469">
        <v>51303.233209999999</v>
      </c>
      <c r="G11" s="157">
        <f>E11/D11*100</f>
        <v>93.423528517418958</v>
      </c>
      <c r="H11" s="31">
        <f t="shared" si="1"/>
        <v>-3564.2305199999973</v>
      </c>
    </row>
    <row r="12" spans="1:8" ht="72" x14ac:dyDescent="0.2">
      <c r="A12" s="171" t="s">
        <v>217</v>
      </c>
      <c r="B12" s="158" t="s">
        <v>13</v>
      </c>
      <c r="C12" s="30">
        <v>235</v>
      </c>
      <c r="D12" s="30">
        <v>235</v>
      </c>
      <c r="E12" s="259">
        <v>263.80542000000003</v>
      </c>
      <c r="F12" s="469">
        <v>115.77722</v>
      </c>
      <c r="G12" s="157">
        <f t="shared" si="0"/>
        <v>112.2576255319149</v>
      </c>
      <c r="H12" s="31">
        <f t="shared" si="1"/>
        <v>28.805420000000026</v>
      </c>
    </row>
    <row r="13" spans="1:8" ht="36" x14ac:dyDescent="0.2">
      <c r="A13" s="171" t="s">
        <v>218</v>
      </c>
      <c r="B13" s="448" t="s">
        <v>14</v>
      </c>
      <c r="C13" s="33">
        <v>500</v>
      </c>
      <c r="D13" s="33">
        <v>500</v>
      </c>
      <c r="E13" s="260">
        <v>617.28164000000004</v>
      </c>
      <c r="F13" s="470">
        <v>353.76787000000002</v>
      </c>
      <c r="G13" s="160">
        <f t="shared" si="0"/>
        <v>123.45632800000001</v>
      </c>
      <c r="H13" s="34">
        <f t="shared" si="1"/>
        <v>117.28164000000004</v>
      </c>
    </row>
    <row r="14" spans="1:8" ht="60.75" thickBot="1" x14ac:dyDescent="0.25">
      <c r="A14" s="171" t="s">
        <v>366</v>
      </c>
      <c r="B14" s="159" t="s">
        <v>367</v>
      </c>
      <c r="C14" s="30">
        <v>0</v>
      </c>
      <c r="D14" s="30">
        <v>0</v>
      </c>
      <c r="E14" s="259">
        <v>128.69999999999999</v>
      </c>
      <c r="F14" s="31"/>
      <c r="G14" s="216" t="e">
        <f t="shared" si="0"/>
        <v>#DIV/0!</v>
      </c>
      <c r="H14" s="31">
        <f t="shared" si="1"/>
        <v>128.69999999999999</v>
      </c>
    </row>
    <row r="15" spans="1:8" ht="12.75" thickBot="1" x14ac:dyDescent="0.25">
      <c r="A15" s="172" t="s">
        <v>219</v>
      </c>
      <c r="B15" s="449" t="s">
        <v>15</v>
      </c>
      <c r="C15" s="459">
        <f t="shared" ref="C15:F15" si="2">C16</f>
        <v>0</v>
      </c>
      <c r="D15" s="459">
        <f t="shared" si="2"/>
        <v>0</v>
      </c>
      <c r="E15" s="465">
        <f t="shared" si="2"/>
        <v>17.241040000000002</v>
      </c>
      <c r="F15" s="468">
        <f t="shared" si="2"/>
        <v>14.5123</v>
      </c>
      <c r="G15" s="75" t="e">
        <f t="shared" si="0"/>
        <v>#DIV/0!</v>
      </c>
      <c r="H15" s="458">
        <f t="shared" si="1"/>
        <v>17.241040000000002</v>
      </c>
    </row>
    <row r="16" spans="1:8" x14ac:dyDescent="0.2">
      <c r="A16" s="181" t="s">
        <v>220</v>
      </c>
      <c r="B16" s="305" t="s">
        <v>16</v>
      </c>
      <c r="C16" s="16">
        <f t="shared" ref="C16:F16" si="3">C17+C18+C19+C20</f>
        <v>0</v>
      </c>
      <c r="D16" s="16">
        <f t="shared" si="3"/>
        <v>0</v>
      </c>
      <c r="E16" s="16">
        <f t="shared" si="3"/>
        <v>17.241040000000002</v>
      </c>
      <c r="F16" s="18">
        <f t="shared" si="3"/>
        <v>14.5123</v>
      </c>
      <c r="G16" s="17" t="e">
        <f t="shared" si="0"/>
        <v>#DIV/0!</v>
      </c>
      <c r="H16" s="18">
        <f t="shared" si="1"/>
        <v>17.241040000000002</v>
      </c>
    </row>
    <row r="17" spans="1:8" x14ac:dyDescent="0.2">
      <c r="A17" s="182" t="s">
        <v>221</v>
      </c>
      <c r="B17" s="29" t="s">
        <v>17</v>
      </c>
      <c r="C17" s="30"/>
      <c r="D17" s="30"/>
      <c r="E17" s="259">
        <v>8.6147299999999998</v>
      </c>
      <c r="F17" s="471">
        <v>6.6518199999999998</v>
      </c>
      <c r="G17" s="17" t="e">
        <f t="shared" si="0"/>
        <v>#DIV/0!</v>
      </c>
      <c r="H17" s="20">
        <f t="shared" si="1"/>
        <v>8.6147299999999998</v>
      </c>
    </row>
    <row r="18" spans="1:8" x14ac:dyDescent="0.2">
      <c r="A18" s="182" t="s">
        <v>222</v>
      </c>
      <c r="B18" s="29" t="s">
        <v>18</v>
      </c>
      <c r="C18" s="30"/>
      <c r="D18" s="30"/>
      <c r="E18" s="259">
        <v>4.7710000000000002E-2</v>
      </c>
      <c r="F18" s="471">
        <v>4.7199999999999999E-2</v>
      </c>
      <c r="G18" s="17" t="e">
        <f t="shared" si="0"/>
        <v>#DIV/0!</v>
      </c>
      <c r="H18" s="20">
        <f t="shared" si="1"/>
        <v>4.7710000000000002E-2</v>
      </c>
    </row>
    <row r="19" spans="1:8" x14ac:dyDescent="0.2">
      <c r="A19" s="182" t="s">
        <v>223</v>
      </c>
      <c r="B19" s="29" t="s">
        <v>19</v>
      </c>
      <c r="C19" s="30"/>
      <c r="D19" s="30"/>
      <c r="E19" s="259">
        <v>9.5890199999999997</v>
      </c>
      <c r="F19" s="471">
        <v>8.9403500000000005</v>
      </c>
      <c r="G19" s="17" t="e">
        <f t="shared" si="0"/>
        <v>#DIV/0!</v>
      </c>
      <c r="H19" s="20">
        <f t="shared" si="1"/>
        <v>9.5890199999999997</v>
      </c>
    </row>
    <row r="20" spans="1:8" ht="12.75" thickBot="1" x14ac:dyDescent="0.25">
      <c r="A20" s="183" t="s">
        <v>224</v>
      </c>
      <c r="B20" s="32" t="s">
        <v>20</v>
      </c>
      <c r="C20" s="33"/>
      <c r="D20" s="33"/>
      <c r="E20" s="260">
        <v>-1.0104200000000001</v>
      </c>
      <c r="F20" s="472">
        <v>-1.12707</v>
      </c>
      <c r="G20" s="23" t="e">
        <f t="shared" si="0"/>
        <v>#DIV/0!</v>
      </c>
      <c r="H20" s="22">
        <f t="shared" si="1"/>
        <v>-1.0104200000000001</v>
      </c>
    </row>
    <row r="21" spans="1:8" s="35" customFormat="1" ht="12.75" thickBot="1" x14ac:dyDescent="0.25">
      <c r="A21" s="60" t="s">
        <v>225</v>
      </c>
      <c r="B21" s="187" t="s">
        <v>21</v>
      </c>
      <c r="C21" s="190">
        <f>C22+C29+C30+C25+C26</f>
        <v>23424.5</v>
      </c>
      <c r="D21" s="190">
        <f>D22+D29+D30+D25+D26</f>
        <v>28371</v>
      </c>
      <c r="E21" s="325">
        <f t="shared" ref="E21" si="4">E22+E29+E30+E25+E26</f>
        <v>27447.000100000001</v>
      </c>
      <c r="F21" s="451">
        <f>F22+F29+F30+F26</f>
        <v>22491.690990000003</v>
      </c>
      <c r="G21" s="188">
        <f t="shared" si="0"/>
        <v>96.743153572309765</v>
      </c>
      <c r="H21" s="27">
        <f t="shared" si="1"/>
        <v>-923.99989999999889</v>
      </c>
    </row>
    <row r="22" spans="1:8" s="35" customFormat="1" ht="24" x14ac:dyDescent="0.2">
      <c r="A22" s="134" t="s">
        <v>226</v>
      </c>
      <c r="B22" s="304" t="s">
        <v>22</v>
      </c>
      <c r="C22" s="16">
        <f>C23+C24</f>
        <v>20225</v>
      </c>
      <c r="D22" s="16">
        <f>D23+D24</f>
        <v>24400</v>
      </c>
      <c r="E22" s="264">
        <f>E23+E24+E25</f>
        <v>24597.76381</v>
      </c>
      <c r="F22" s="264">
        <f>F23+F24+F25</f>
        <v>18582.12917</v>
      </c>
      <c r="G22" s="37">
        <f t="shared" si="0"/>
        <v>100.81050741803278</v>
      </c>
      <c r="H22" s="38">
        <f t="shared" si="1"/>
        <v>197.76381000000038</v>
      </c>
    </row>
    <row r="23" spans="1:8" s="35" customFormat="1" ht="24" x14ac:dyDescent="0.2">
      <c r="A23" s="173" t="s">
        <v>227</v>
      </c>
      <c r="B23" s="40" t="s">
        <v>23</v>
      </c>
      <c r="C23" s="215">
        <v>12749</v>
      </c>
      <c r="D23" s="215">
        <v>15100</v>
      </c>
      <c r="E23" s="259">
        <v>15691.887360000001</v>
      </c>
      <c r="F23" s="516">
        <v>12132.16324</v>
      </c>
      <c r="G23" s="216">
        <f t="shared" si="0"/>
        <v>103.9197838410596</v>
      </c>
      <c r="H23" s="31">
        <f t="shared" si="1"/>
        <v>591.88736000000063</v>
      </c>
    </row>
    <row r="24" spans="1:8" ht="36" x14ac:dyDescent="0.2">
      <c r="A24" s="173" t="s">
        <v>228</v>
      </c>
      <c r="B24" s="40" t="s">
        <v>24</v>
      </c>
      <c r="C24" s="215">
        <v>7476</v>
      </c>
      <c r="D24" s="215">
        <v>9300</v>
      </c>
      <c r="E24" s="259">
        <v>8905.8764499999997</v>
      </c>
      <c r="F24" s="516">
        <v>6449.9652299999998</v>
      </c>
      <c r="G24" s="216">
        <f t="shared" si="0"/>
        <v>95.762112365591392</v>
      </c>
      <c r="H24" s="31">
        <f t="shared" si="1"/>
        <v>-394.12355000000025</v>
      </c>
    </row>
    <row r="25" spans="1:8" x14ac:dyDescent="0.2">
      <c r="A25" s="91" t="s">
        <v>229</v>
      </c>
      <c r="B25" s="303" t="s">
        <v>25</v>
      </c>
      <c r="C25" s="41"/>
      <c r="D25" s="41"/>
      <c r="E25" s="263"/>
      <c r="F25" s="516">
        <v>6.9999999999999999E-4</v>
      </c>
      <c r="G25" s="42" t="e">
        <f t="shared" si="0"/>
        <v>#DIV/0!</v>
      </c>
      <c r="H25" s="20">
        <f t="shared" si="1"/>
        <v>0</v>
      </c>
    </row>
    <row r="26" spans="1:8" x14ac:dyDescent="0.2">
      <c r="A26" s="92" t="s">
        <v>230</v>
      </c>
      <c r="B26" s="302" t="s">
        <v>26</v>
      </c>
      <c r="C26" s="19"/>
      <c r="D26" s="19"/>
      <c r="E26" s="263">
        <f>E27+E28</f>
        <v>3.3115699999999997</v>
      </c>
      <c r="F26" s="263">
        <f>F27+F28</f>
        <v>231.73915</v>
      </c>
      <c r="G26" s="42" t="e">
        <f t="shared" si="0"/>
        <v>#DIV/0!</v>
      </c>
      <c r="H26" s="20">
        <f t="shared" si="1"/>
        <v>3.3115699999999997</v>
      </c>
    </row>
    <row r="27" spans="1:8" x14ac:dyDescent="0.2">
      <c r="A27" s="92" t="s">
        <v>288</v>
      </c>
      <c r="B27" s="50" t="s">
        <v>26</v>
      </c>
      <c r="C27" s="16"/>
      <c r="D27" s="16"/>
      <c r="E27" s="264">
        <v>2.2808999999999999</v>
      </c>
      <c r="F27" s="516">
        <v>230.73169999999999</v>
      </c>
      <c r="G27" s="23" t="e">
        <f t="shared" si="0"/>
        <v>#DIV/0!</v>
      </c>
      <c r="H27" s="18">
        <f t="shared" si="1"/>
        <v>2.2808999999999999</v>
      </c>
    </row>
    <row r="28" spans="1:8" x14ac:dyDescent="0.2">
      <c r="A28" s="174" t="s">
        <v>231</v>
      </c>
      <c r="B28" s="45" t="s">
        <v>27</v>
      </c>
      <c r="C28" s="16"/>
      <c r="D28" s="16"/>
      <c r="E28" s="264">
        <v>1.03067</v>
      </c>
      <c r="F28" s="515">
        <v>1.00745</v>
      </c>
      <c r="G28" s="23"/>
      <c r="H28" s="18"/>
    </row>
    <row r="29" spans="1:8" x14ac:dyDescent="0.2">
      <c r="A29" s="92" t="s">
        <v>232</v>
      </c>
      <c r="B29" s="46" t="s">
        <v>28</v>
      </c>
      <c r="C29" s="19">
        <v>2622.5</v>
      </c>
      <c r="D29" s="19">
        <v>3171</v>
      </c>
      <c r="E29" s="263">
        <v>2224.5678899999998</v>
      </c>
      <c r="F29" s="516">
        <v>3033.15535</v>
      </c>
      <c r="G29" s="42">
        <f>E29/D29*100</f>
        <v>70.153512771996205</v>
      </c>
      <c r="H29" s="20">
        <f t="shared" ref="H29:H36" si="5">E29-D29</f>
        <v>-946.43211000000019</v>
      </c>
    </row>
    <row r="30" spans="1:8" ht="12.75" thickBot="1" x14ac:dyDescent="0.25">
      <c r="A30" s="134" t="s">
        <v>233</v>
      </c>
      <c r="B30" s="47" t="s">
        <v>29</v>
      </c>
      <c r="C30" s="21">
        <v>577</v>
      </c>
      <c r="D30" s="21">
        <v>800</v>
      </c>
      <c r="E30" s="265">
        <v>621.35682999999995</v>
      </c>
      <c r="F30" s="517">
        <v>644.66732000000002</v>
      </c>
      <c r="G30" s="42">
        <f>E30/D30*100</f>
        <v>77.669603749999993</v>
      </c>
      <c r="H30" s="22">
        <f t="shared" si="5"/>
        <v>-178.64317000000005</v>
      </c>
    </row>
    <row r="31" spans="1:8" ht="12.75" thickBot="1" x14ac:dyDescent="0.25">
      <c r="A31" s="60" t="s">
        <v>234</v>
      </c>
      <c r="B31" s="187" t="s">
        <v>30</v>
      </c>
      <c r="C31" s="190">
        <f>C32+C34</f>
        <v>1645</v>
      </c>
      <c r="D31" s="190">
        <f>D32+D34</f>
        <v>1645</v>
      </c>
      <c r="E31" s="325">
        <f t="shared" ref="E31:F31" si="6">E32+E34</f>
        <v>1328.3814500000001</v>
      </c>
      <c r="F31" s="451">
        <f t="shared" si="6"/>
        <v>1507.1711499999999</v>
      </c>
      <c r="G31" s="26">
        <f t="shared" ref="G31:G34" si="7">E31/D31*100</f>
        <v>80.752671732522799</v>
      </c>
      <c r="H31" s="11">
        <f t="shared" si="5"/>
        <v>-316.61854999999991</v>
      </c>
    </row>
    <row r="32" spans="1:8" x14ac:dyDescent="0.2">
      <c r="A32" s="119" t="s">
        <v>235</v>
      </c>
      <c r="B32" s="48" t="s">
        <v>31</v>
      </c>
      <c r="C32" s="49">
        <f>C33</f>
        <v>1639</v>
      </c>
      <c r="D32" s="49">
        <f>D33</f>
        <v>1639</v>
      </c>
      <c r="E32" s="280">
        <f>E33</f>
        <v>1328.3814500000001</v>
      </c>
      <c r="F32" s="18">
        <f>F33</f>
        <v>1507.1711499999999</v>
      </c>
      <c r="G32" s="17">
        <f t="shared" si="7"/>
        <v>81.048288590604031</v>
      </c>
      <c r="H32" s="18">
        <f t="shared" si="5"/>
        <v>-310.61854999999991</v>
      </c>
    </row>
    <row r="33" spans="1:234" x14ac:dyDescent="0.2">
      <c r="A33" s="91" t="s">
        <v>236</v>
      </c>
      <c r="B33" s="50" t="s">
        <v>32</v>
      </c>
      <c r="C33" s="30">
        <v>1639</v>
      </c>
      <c r="D33" s="30">
        <v>1639</v>
      </c>
      <c r="E33" s="259">
        <v>1328.3814500000001</v>
      </c>
      <c r="F33" s="473">
        <v>1507.1711499999999</v>
      </c>
      <c r="G33" s="216">
        <f t="shared" si="7"/>
        <v>81.048288590604031</v>
      </c>
      <c r="H33" s="31">
        <f t="shared" si="5"/>
        <v>-310.61854999999991</v>
      </c>
    </row>
    <row r="34" spans="1:234" ht="24" x14ac:dyDescent="0.2">
      <c r="A34" s="91" t="s">
        <v>237</v>
      </c>
      <c r="B34" s="161" t="s">
        <v>33</v>
      </c>
      <c r="C34" s="19">
        <f>C35</f>
        <v>6</v>
      </c>
      <c r="D34" s="19">
        <f t="shared" ref="D34:E34" si="8">D35</f>
        <v>6</v>
      </c>
      <c r="E34" s="263">
        <f t="shared" si="8"/>
        <v>0</v>
      </c>
      <c r="F34" s="20">
        <v>0</v>
      </c>
      <c r="G34" s="42">
        <f t="shared" si="7"/>
        <v>0</v>
      </c>
      <c r="H34" s="20">
        <f t="shared" si="5"/>
        <v>-6</v>
      </c>
    </row>
    <row r="35" spans="1:234" ht="12.75" thickBot="1" x14ac:dyDescent="0.25">
      <c r="A35" s="173" t="s">
        <v>241</v>
      </c>
      <c r="B35" s="50" t="s">
        <v>37</v>
      </c>
      <c r="C35" s="30">
        <v>6</v>
      </c>
      <c r="D35" s="30">
        <v>6</v>
      </c>
      <c r="E35" s="259"/>
      <c r="F35" s="31"/>
      <c r="G35" s="216">
        <v>0</v>
      </c>
      <c r="H35" s="31">
        <f t="shared" si="5"/>
        <v>-6</v>
      </c>
    </row>
    <row r="36" spans="1:234" ht="12" customHeight="1" x14ac:dyDescent="0.2">
      <c r="A36" s="534" t="s">
        <v>242</v>
      </c>
      <c r="B36" s="536" t="s">
        <v>38</v>
      </c>
      <c r="C36" s="538">
        <f>C38+C48</f>
        <v>11620.1</v>
      </c>
      <c r="D36" s="538">
        <f>D38+D48</f>
        <v>11554.1</v>
      </c>
      <c r="E36" s="555">
        <f>E38+E48</f>
        <v>11616.249620000001</v>
      </c>
      <c r="F36" s="568">
        <f>F40+F41+F43+F48</f>
        <v>10859.90804</v>
      </c>
      <c r="G36" s="532">
        <f>E36/D36*100</f>
        <v>100.5379010048381</v>
      </c>
      <c r="H36" s="522">
        <f t="shared" si="5"/>
        <v>62.149620000000141</v>
      </c>
    </row>
    <row r="37" spans="1:234" ht="12.75" thickBot="1" x14ac:dyDescent="0.25">
      <c r="A37" s="535"/>
      <c r="B37" s="537"/>
      <c r="C37" s="539"/>
      <c r="D37" s="539"/>
      <c r="E37" s="556"/>
      <c r="F37" s="569"/>
      <c r="G37" s="533"/>
      <c r="H37" s="523"/>
    </row>
    <row r="38" spans="1:234" s="56" customFormat="1" ht="60" x14ac:dyDescent="0.2">
      <c r="A38" s="333" t="s">
        <v>243</v>
      </c>
      <c r="B38" s="334" t="s">
        <v>39</v>
      </c>
      <c r="C38" s="89">
        <f>C39+C41+C43+C47</f>
        <v>11309.1</v>
      </c>
      <c r="D38" s="89">
        <f>D39+D41+D43+D47</f>
        <v>11243.1</v>
      </c>
      <c r="E38" s="274">
        <f>E39+E41+E43+E47</f>
        <v>11000.67093</v>
      </c>
      <c r="F38" s="221">
        <f t="shared" ref="F38" si="9">F39+F41+F43+F47</f>
        <v>10520.95702</v>
      </c>
      <c r="G38" s="216">
        <f t="shared" ref="G38:G55" si="10">E38/D38*100</f>
        <v>97.843752434826698</v>
      </c>
      <c r="H38" s="221">
        <f t="shared" ref="H38:H100" si="11">E38-D38</f>
        <v>-242.42907000000014</v>
      </c>
    </row>
    <row r="39" spans="1:234" ht="36" x14ac:dyDescent="0.2">
      <c r="A39" s="90" t="s">
        <v>244</v>
      </c>
      <c r="B39" s="52" t="s">
        <v>40</v>
      </c>
      <c r="C39" s="19">
        <f>C40</f>
        <v>10328.700000000001</v>
      </c>
      <c r="D39" s="19">
        <f>D40</f>
        <v>10262.700000000001</v>
      </c>
      <c r="E39" s="263">
        <f>E40</f>
        <v>10176.95004</v>
      </c>
      <c r="F39" s="263">
        <f>F40</f>
        <v>9613.7943599999999</v>
      </c>
      <c r="G39" s="42">
        <f t="shared" si="10"/>
        <v>99.164450290859122</v>
      </c>
      <c r="H39" s="20">
        <f t="shared" si="11"/>
        <v>-85.74996000000101</v>
      </c>
    </row>
    <row r="40" spans="1:234" ht="36" x14ac:dyDescent="0.2">
      <c r="A40" s="123" t="s">
        <v>245</v>
      </c>
      <c r="B40" s="53" t="s">
        <v>40</v>
      </c>
      <c r="C40" s="33">
        <v>10328.700000000001</v>
      </c>
      <c r="D40" s="33">
        <v>10262.700000000001</v>
      </c>
      <c r="E40" s="260">
        <v>10176.95004</v>
      </c>
      <c r="F40" s="474">
        <v>9613.7943599999999</v>
      </c>
      <c r="G40" s="218">
        <f t="shared" si="10"/>
        <v>99.164450290859122</v>
      </c>
      <c r="H40" s="219">
        <f t="shared" si="11"/>
        <v>-85.74996000000101</v>
      </c>
    </row>
    <row r="41" spans="1:234" ht="24" x14ac:dyDescent="0.2">
      <c r="A41" s="175" t="s">
        <v>246</v>
      </c>
      <c r="B41" s="43" t="s">
        <v>41</v>
      </c>
      <c r="C41" s="19">
        <f>C42</f>
        <v>669.9</v>
      </c>
      <c r="D41" s="19">
        <f>D42</f>
        <v>669.9</v>
      </c>
      <c r="E41" s="20">
        <f>E42</f>
        <v>444.49212</v>
      </c>
      <c r="F41" s="20">
        <f>F42</f>
        <v>811.88824</v>
      </c>
      <c r="G41" s="42">
        <f t="shared" si="10"/>
        <v>66.352010747872811</v>
      </c>
      <c r="H41" s="20">
        <f t="shared" si="11"/>
        <v>-225.40787999999998</v>
      </c>
    </row>
    <row r="42" spans="1:234" ht="24" x14ac:dyDescent="0.2">
      <c r="A42" s="176" t="s">
        <v>247</v>
      </c>
      <c r="B42" s="40" t="s">
        <v>41</v>
      </c>
      <c r="C42" s="30">
        <v>669.9</v>
      </c>
      <c r="D42" s="30">
        <v>669.9</v>
      </c>
      <c r="E42" s="259">
        <v>444.49212</v>
      </c>
      <c r="F42" s="475">
        <v>811.88824</v>
      </c>
      <c r="G42" s="216">
        <f t="shared" si="10"/>
        <v>66.352010747872811</v>
      </c>
      <c r="H42" s="31">
        <f t="shared" si="11"/>
        <v>-225.40787999999998</v>
      </c>
    </row>
    <row r="43" spans="1:234" ht="60" x14ac:dyDescent="0.2">
      <c r="A43" s="123" t="s">
        <v>248</v>
      </c>
      <c r="B43" s="161" t="s">
        <v>42</v>
      </c>
      <c r="C43" s="21">
        <f>C44</f>
        <v>107.4</v>
      </c>
      <c r="D43" s="21">
        <f>D44</f>
        <v>107.4</v>
      </c>
      <c r="E43" s="263">
        <f>E44</f>
        <v>136.75266999999999</v>
      </c>
      <c r="F43" s="20">
        <f>F44</f>
        <v>95.274420000000006</v>
      </c>
      <c r="G43" s="42">
        <f t="shared" si="10"/>
        <v>127.3302327746741</v>
      </c>
      <c r="H43" s="55">
        <f t="shared" si="11"/>
        <v>29.352669999999989</v>
      </c>
    </row>
    <row r="44" spans="1:234" s="56" customFormat="1" ht="48" x14ac:dyDescent="0.2">
      <c r="A44" s="180" t="s">
        <v>249</v>
      </c>
      <c r="B44" s="40" t="s">
        <v>43</v>
      </c>
      <c r="C44" s="30">
        <v>107.4</v>
      </c>
      <c r="D44" s="30">
        <v>107.4</v>
      </c>
      <c r="E44" s="259">
        <v>136.75266999999999</v>
      </c>
      <c r="F44" s="476">
        <v>95.274420000000006</v>
      </c>
      <c r="G44" s="216">
        <f t="shared" si="10"/>
        <v>127.3302327746741</v>
      </c>
      <c r="H44" s="31">
        <f t="shared" si="11"/>
        <v>29.352669999999989</v>
      </c>
    </row>
    <row r="45" spans="1:234" s="56" customFormat="1" ht="36" x14ac:dyDescent="0.2">
      <c r="A45" s="363" t="s">
        <v>335</v>
      </c>
      <c r="B45" s="40" t="s">
        <v>336</v>
      </c>
      <c r="C45" s="260">
        <f t="shared" ref="C45:D46" si="12">C46</f>
        <v>203.1</v>
      </c>
      <c r="D45" s="260">
        <f t="shared" si="12"/>
        <v>203.1</v>
      </c>
      <c r="E45" s="260">
        <f>E46</f>
        <v>242.4761</v>
      </c>
      <c r="F45" s="219"/>
      <c r="G45" s="216"/>
      <c r="H45" s="31"/>
    </row>
    <row r="46" spans="1:234" s="56" customFormat="1" ht="36" x14ac:dyDescent="0.2">
      <c r="A46" s="363" t="s">
        <v>334</v>
      </c>
      <c r="B46" s="40" t="s">
        <v>337</v>
      </c>
      <c r="C46" s="260">
        <f t="shared" si="12"/>
        <v>203.1</v>
      </c>
      <c r="D46" s="260">
        <f t="shared" si="12"/>
        <v>203.1</v>
      </c>
      <c r="E46" s="260">
        <f>E47</f>
        <v>242.4761</v>
      </c>
      <c r="F46" s="219"/>
      <c r="G46" s="216"/>
      <c r="H46" s="31"/>
    </row>
    <row r="47" spans="1:234" s="56" customFormat="1" ht="96.75" thickBot="1" x14ac:dyDescent="0.25">
      <c r="A47" s="123" t="s">
        <v>250</v>
      </c>
      <c r="B47" s="213" t="s">
        <v>44</v>
      </c>
      <c r="C47" s="57">
        <v>203.1</v>
      </c>
      <c r="D47" s="57">
        <v>203.1</v>
      </c>
      <c r="E47" s="268">
        <v>242.4761</v>
      </c>
      <c r="F47" s="453"/>
      <c r="G47" s="42">
        <f t="shared" si="10"/>
        <v>119.38754308222551</v>
      </c>
      <c r="H47" s="20">
        <f t="shared" si="11"/>
        <v>39.376100000000008</v>
      </c>
    </row>
    <row r="48" spans="1:234" s="61" customFormat="1" ht="60.75" thickBot="1" x14ac:dyDescent="0.25">
      <c r="A48" s="461" t="s">
        <v>338</v>
      </c>
      <c r="B48" s="368" t="s">
        <v>340</v>
      </c>
      <c r="C48" s="464">
        <f t="shared" ref="C48:D48" si="13">C49+C51</f>
        <v>311</v>
      </c>
      <c r="D48" s="464">
        <f t="shared" si="13"/>
        <v>311</v>
      </c>
      <c r="E48" s="464">
        <f>E49+E51</f>
        <v>615.57869000000005</v>
      </c>
      <c r="F48" s="467">
        <f t="shared" ref="F48" si="14">F50+F52</f>
        <v>338.95101999999997</v>
      </c>
      <c r="G48" s="460">
        <f t="shared" si="10"/>
        <v>197.93527009646303</v>
      </c>
      <c r="H48" s="457">
        <f t="shared" si="11"/>
        <v>304.57869000000005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8" s="9" customFormat="1" ht="90" x14ac:dyDescent="0.2">
      <c r="A49" s="92" t="s">
        <v>339</v>
      </c>
      <c r="B49" s="369" t="s">
        <v>341</v>
      </c>
      <c r="C49" s="329">
        <f t="shared" ref="C49:D49" si="15">C50</f>
        <v>300</v>
      </c>
      <c r="D49" s="329">
        <f t="shared" si="15"/>
        <v>300</v>
      </c>
      <c r="E49" s="329">
        <f>E50</f>
        <v>544.97028</v>
      </c>
      <c r="F49" s="367"/>
      <c r="G49" s="100"/>
      <c r="H49" s="367"/>
    </row>
    <row r="50" spans="1:8" s="56" customFormat="1" ht="72" x14ac:dyDescent="0.2">
      <c r="A50" s="92" t="s">
        <v>344</v>
      </c>
      <c r="B50" s="372" t="s">
        <v>343</v>
      </c>
      <c r="C50" s="19">
        <v>300</v>
      </c>
      <c r="D50" s="19">
        <v>300</v>
      </c>
      <c r="E50" s="263">
        <v>544.97028</v>
      </c>
      <c r="F50" s="477">
        <v>320.39420999999999</v>
      </c>
      <c r="G50" s="42">
        <f t="shared" si="10"/>
        <v>181.65675999999999</v>
      </c>
      <c r="H50" s="20">
        <f t="shared" si="11"/>
        <v>244.97028</v>
      </c>
    </row>
    <row r="51" spans="1:8" s="56" customFormat="1" ht="72" x14ac:dyDescent="0.2">
      <c r="A51" s="373" t="s">
        <v>342</v>
      </c>
      <c r="B51" s="374" t="s">
        <v>346</v>
      </c>
      <c r="C51" s="263">
        <f t="shared" ref="C51:D51" si="16">C52</f>
        <v>11</v>
      </c>
      <c r="D51" s="263">
        <f t="shared" si="16"/>
        <v>11</v>
      </c>
      <c r="E51" s="263">
        <f>E52</f>
        <v>70.608410000000006</v>
      </c>
      <c r="F51" s="20"/>
      <c r="G51" s="42"/>
      <c r="H51" s="20"/>
    </row>
    <row r="52" spans="1:8" s="56" customFormat="1" ht="72.75" thickBot="1" x14ac:dyDescent="0.25">
      <c r="A52" s="177" t="s">
        <v>345</v>
      </c>
      <c r="B52" s="65" t="s">
        <v>46</v>
      </c>
      <c r="C52" s="21">
        <v>11</v>
      </c>
      <c r="D52" s="21">
        <v>11</v>
      </c>
      <c r="E52" s="265">
        <v>70.608410000000006</v>
      </c>
      <c r="F52" s="478">
        <v>18.556809999999999</v>
      </c>
      <c r="G52" s="54">
        <f t="shared" si="10"/>
        <v>641.89463636363644</v>
      </c>
      <c r="H52" s="22"/>
    </row>
    <row r="53" spans="1:8" s="56" customFormat="1" ht="12.75" thickBot="1" x14ac:dyDescent="0.25">
      <c r="A53" s="60" t="s">
        <v>264</v>
      </c>
      <c r="B53" s="187" t="s">
        <v>47</v>
      </c>
      <c r="C53" s="325">
        <f t="shared" ref="C53:D53" si="17">C54</f>
        <v>76.8</v>
      </c>
      <c r="D53" s="325">
        <f t="shared" si="17"/>
        <v>117.9</v>
      </c>
      <c r="E53" s="325">
        <f>E54</f>
        <v>125.88367</v>
      </c>
      <c r="F53" s="451">
        <f>F54</f>
        <v>82.090079999999986</v>
      </c>
      <c r="G53" s="188">
        <f>E53/D53*100</f>
        <v>106.77156064461406</v>
      </c>
      <c r="H53" s="27">
        <f>E53-D53</f>
        <v>7.9836699999999894</v>
      </c>
    </row>
    <row r="54" spans="1:8" s="56" customFormat="1" x14ac:dyDescent="0.2">
      <c r="A54" s="134" t="s">
        <v>265</v>
      </c>
      <c r="B54" s="67" t="s">
        <v>48</v>
      </c>
      <c r="C54" s="16">
        <f>C57+C55+C58</f>
        <v>76.8</v>
      </c>
      <c r="D54" s="16">
        <f>D57+D55+D58</f>
        <v>117.9</v>
      </c>
      <c r="E54" s="264">
        <f>E57+E55+E58</f>
        <v>125.88367</v>
      </c>
      <c r="F54" s="18">
        <f>F57+F55+F58</f>
        <v>82.090079999999986</v>
      </c>
      <c r="G54" s="17">
        <f t="shared" si="10"/>
        <v>106.77156064461406</v>
      </c>
      <c r="H54" s="18">
        <f t="shared" si="11"/>
        <v>7.9836699999999894</v>
      </c>
    </row>
    <row r="55" spans="1:8" s="56" customFormat="1" ht="24" x14ac:dyDescent="0.2">
      <c r="A55" s="375" t="s">
        <v>263</v>
      </c>
      <c r="B55" s="40" t="s">
        <v>347</v>
      </c>
      <c r="C55" s="30">
        <v>75.599999999999994</v>
      </c>
      <c r="D55" s="30">
        <v>116.7</v>
      </c>
      <c r="E55" s="259">
        <v>121.79441</v>
      </c>
      <c r="F55" s="479">
        <v>85.133799999999994</v>
      </c>
      <c r="G55" s="157">
        <f t="shared" si="10"/>
        <v>104.36538988860325</v>
      </c>
      <c r="H55" s="31">
        <f t="shared" si="11"/>
        <v>5.0944099999999963</v>
      </c>
    </row>
    <row r="56" spans="1:8" s="56" customFormat="1" x14ac:dyDescent="0.2">
      <c r="A56" s="371" t="s">
        <v>348</v>
      </c>
      <c r="B56" s="40" t="s">
        <v>50</v>
      </c>
      <c r="C56" s="259">
        <f t="shared" ref="C56:D56" si="18">C57</f>
        <v>1.2</v>
      </c>
      <c r="D56" s="259">
        <f t="shared" si="18"/>
        <v>1.2</v>
      </c>
      <c r="E56" s="259">
        <f>E57</f>
        <v>3.8087399999999998</v>
      </c>
      <c r="F56" s="31"/>
      <c r="G56" s="157"/>
      <c r="H56" s="31"/>
    </row>
    <row r="57" spans="1:8" x14ac:dyDescent="0.2">
      <c r="A57" s="91" t="s">
        <v>262</v>
      </c>
      <c r="B57" s="370" t="s">
        <v>349</v>
      </c>
      <c r="C57" s="19">
        <v>1.2</v>
      </c>
      <c r="D57" s="19">
        <v>1.2</v>
      </c>
      <c r="E57" s="263">
        <v>3.8087399999999998</v>
      </c>
      <c r="F57" s="480">
        <v>6.6369899999999999</v>
      </c>
      <c r="G57" s="17">
        <f>E57/D57*100</f>
        <v>317.39499999999998</v>
      </c>
      <c r="H57" s="20">
        <f t="shared" si="11"/>
        <v>2.6087400000000001</v>
      </c>
    </row>
    <row r="58" spans="1:8" s="56" customFormat="1" ht="24.75" thickBot="1" x14ac:dyDescent="0.25">
      <c r="A58" s="178" t="s">
        <v>261</v>
      </c>
      <c r="B58" s="167" t="s">
        <v>51</v>
      </c>
      <c r="C58" s="168"/>
      <c r="D58" s="168">
        <v>0</v>
      </c>
      <c r="E58" s="270">
        <v>0.28051999999999999</v>
      </c>
      <c r="F58" s="481">
        <v>-9.6807099999999995</v>
      </c>
      <c r="G58" s="170" t="e">
        <f>E58/D58*100</f>
        <v>#DIV/0!</v>
      </c>
      <c r="H58" s="169">
        <f t="shared" si="11"/>
        <v>0.28051999999999999</v>
      </c>
    </row>
    <row r="59" spans="1:8" s="56" customFormat="1" x14ac:dyDescent="0.2">
      <c r="A59" s="377" t="s">
        <v>260</v>
      </c>
      <c r="B59" s="466" t="s">
        <v>52</v>
      </c>
      <c r="C59" s="376">
        <f>C61</f>
        <v>0</v>
      </c>
      <c r="D59" s="376">
        <f>D61</f>
        <v>24.4</v>
      </c>
      <c r="E59" s="364">
        <f>E61</f>
        <v>24.394870000000001</v>
      </c>
      <c r="F59" s="467">
        <f>F61</f>
        <v>11.83592</v>
      </c>
      <c r="G59" s="365">
        <f t="shared" ref="G59:G62" si="19">E59/D59*100</f>
        <v>99.978975409836082</v>
      </c>
      <c r="H59" s="366">
        <f t="shared" si="11"/>
        <v>-5.1299999999976365E-3</v>
      </c>
    </row>
    <row r="60" spans="1:8" s="56" customFormat="1" ht="24" x14ac:dyDescent="0.2">
      <c r="A60" s="380" t="s">
        <v>350</v>
      </c>
      <c r="B60" s="380" t="s">
        <v>351</v>
      </c>
      <c r="C60" s="329">
        <f t="shared" ref="C60:F61" si="20">C61</f>
        <v>0</v>
      </c>
      <c r="D60" s="329">
        <f t="shared" si="20"/>
        <v>24.4</v>
      </c>
      <c r="E60" s="329">
        <f>E61</f>
        <v>24.394870000000001</v>
      </c>
      <c r="F60" s="367"/>
      <c r="G60" s="100"/>
      <c r="H60" s="367"/>
    </row>
    <row r="61" spans="1:8" s="56" customFormat="1" x14ac:dyDescent="0.2">
      <c r="A61" s="174" t="s">
        <v>259</v>
      </c>
      <c r="B61" s="223" t="s">
        <v>53</v>
      </c>
      <c r="C61" s="16">
        <f t="shared" si="20"/>
        <v>0</v>
      </c>
      <c r="D61" s="16">
        <f t="shared" si="20"/>
        <v>24.4</v>
      </c>
      <c r="E61" s="264">
        <f t="shared" si="20"/>
        <v>24.394870000000001</v>
      </c>
      <c r="F61" s="18">
        <f t="shared" si="20"/>
        <v>11.83592</v>
      </c>
      <c r="G61" s="17">
        <f t="shared" si="19"/>
        <v>99.978975409836082</v>
      </c>
      <c r="H61" s="18">
        <f t="shared" si="11"/>
        <v>-5.1299999999976365E-3</v>
      </c>
    </row>
    <row r="62" spans="1:8" s="56" customFormat="1" ht="24.75" thickBot="1" x14ac:dyDescent="0.25">
      <c r="A62" s="178" t="s">
        <v>258</v>
      </c>
      <c r="B62" s="224" t="s">
        <v>54</v>
      </c>
      <c r="C62" s="168">
        <v>0</v>
      </c>
      <c r="D62" s="168">
        <v>24.4</v>
      </c>
      <c r="E62" s="270">
        <v>24.394870000000001</v>
      </c>
      <c r="F62" s="482">
        <v>11.83592</v>
      </c>
      <c r="G62" s="170">
        <f t="shared" si="19"/>
        <v>99.978975409836082</v>
      </c>
      <c r="H62" s="169">
        <f t="shared" si="11"/>
        <v>-5.1299999999976365E-3</v>
      </c>
    </row>
    <row r="63" spans="1:8" s="56" customFormat="1" ht="24.75" thickBot="1" x14ac:dyDescent="0.25">
      <c r="A63" s="60" t="s">
        <v>55</v>
      </c>
      <c r="B63" s="381" t="s">
        <v>352</v>
      </c>
      <c r="C63" s="74">
        <f>C64</f>
        <v>125</v>
      </c>
      <c r="D63" s="74">
        <f>D64</f>
        <v>359.6</v>
      </c>
      <c r="E63" s="272">
        <f t="shared" ref="E63:F63" si="21">E64</f>
        <v>276.57862999999998</v>
      </c>
      <c r="F63" s="74">
        <f t="shared" si="21"/>
        <v>412.47638999999998</v>
      </c>
      <c r="G63" s="75">
        <f>E63/D63*100</f>
        <v>76.912855951056713</v>
      </c>
      <c r="H63" s="458">
        <f t="shared" si="11"/>
        <v>-83.021370000000047</v>
      </c>
    </row>
    <row r="64" spans="1:8" s="56" customFormat="1" ht="24" x14ac:dyDescent="0.2">
      <c r="A64" s="383" t="s">
        <v>255</v>
      </c>
      <c r="B64" s="155" t="s">
        <v>256</v>
      </c>
      <c r="C64" s="63">
        <f>C66</f>
        <v>125</v>
      </c>
      <c r="D64" s="63">
        <f>D66</f>
        <v>359.6</v>
      </c>
      <c r="E64" s="269">
        <f>E66</f>
        <v>276.57862999999998</v>
      </c>
      <c r="F64" s="63">
        <f>F66</f>
        <v>412.47638999999998</v>
      </c>
      <c r="G64" s="23">
        <f t="shared" ref="G64:G87" si="22">E64/D64*100</f>
        <v>76.912855951056713</v>
      </c>
      <c r="H64" s="22">
        <f t="shared" si="11"/>
        <v>-83.021370000000047</v>
      </c>
    </row>
    <row r="65" spans="1:8" s="56" customFormat="1" ht="24" x14ac:dyDescent="0.2">
      <c r="A65" s="380" t="s">
        <v>353</v>
      </c>
      <c r="B65" s="380" t="s">
        <v>354</v>
      </c>
      <c r="C65" s="263">
        <f t="shared" ref="C65:D65" si="23">C66</f>
        <v>125</v>
      </c>
      <c r="D65" s="263">
        <f t="shared" si="23"/>
        <v>359.6</v>
      </c>
      <c r="E65" s="263">
        <f>E66</f>
        <v>276.57862999999998</v>
      </c>
      <c r="F65" s="20"/>
      <c r="G65" s="42"/>
      <c r="H65" s="20"/>
    </row>
    <row r="66" spans="1:8" s="10" customFormat="1" ht="36.75" thickBot="1" x14ac:dyDescent="0.25">
      <c r="A66" s="382" t="s">
        <v>257</v>
      </c>
      <c r="B66" s="386" t="s">
        <v>355</v>
      </c>
      <c r="C66" s="33">
        <v>125</v>
      </c>
      <c r="D66" s="33">
        <v>359.6</v>
      </c>
      <c r="E66" s="260">
        <v>276.57862999999998</v>
      </c>
      <c r="F66" s="483">
        <v>412.47638999999998</v>
      </c>
      <c r="G66" s="157">
        <f t="shared" si="22"/>
        <v>76.912855951056713</v>
      </c>
      <c r="H66" s="34">
        <f t="shared" si="11"/>
        <v>-83.021370000000047</v>
      </c>
    </row>
    <row r="67" spans="1:8" ht="12.75" thickBot="1" x14ac:dyDescent="0.25">
      <c r="A67" s="384" t="s">
        <v>254</v>
      </c>
      <c r="B67" s="388" t="s">
        <v>58</v>
      </c>
      <c r="C67" s="385">
        <f t="shared" ref="C67:D67" si="24">C68+C93+C95+C97+C100</f>
        <v>196</v>
      </c>
      <c r="D67" s="327">
        <f t="shared" si="24"/>
        <v>480</v>
      </c>
      <c r="E67" s="327">
        <f>E68+E93+E95+E97+E100</f>
        <v>649.84183000000007</v>
      </c>
      <c r="F67" s="327">
        <f>F68+F93+F95+F97+F100</f>
        <v>633.96756000000005</v>
      </c>
      <c r="G67" s="310">
        <f t="shared" si="22"/>
        <v>135.38371458333336</v>
      </c>
      <c r="H67" s="457">
        <f t="shared" si="11"/>
        <v>169.84183000000007</v>
      </c>
    </row>
    <row r="68" spans="1:8" ht="24" x14ac:dyDescent="0.2">
      <c r="A68" s="320" t="s">
        <v>320</v>
      </c>
      <c r="B68" s="387" t="s">
        <v>290</v>
      </c>
      <c r="C68" s="328">
        <f>C69+C72+C74+C77+C79+C81+C83+C85+C87+C89+C91</f>
        <v>196</v>
      </c>
      <c r="D68" s="328">
        <f>D69+D72+D74+D77+D79+D81+D83+D85+D87+D89+D91</f>
        <v>320.017</v>
      </c>
      <c r="E68" s="328">
        <f>E69+E72+E74+E77+E79+E81+E83+E85+E87+E89+E91+E76</f>
        <v>293.74755999999996</v>
      </c>
      <c r="F68" s="328">
        <f>F69+F72+F74+F77+F79+F81+F83+F85+F87+F89+F91</f>
        <v>236.95137</v>
      </c>
      <c r="G68" s="313">
        <f t="shared" ref="G68:H68" si="25">G69+G72+G74+G74+G77+G79+G81+G83+G85+G87+G89</f>
        <v>1156.4678115300389</v>
      </c>
      <c r="H68" s="313">
        <f t="shared" si="25"/>
        <v>-30.16670000000002</v>
      </c>
    </row>
    <row r="69" spans="1:8" ht="36" x14ac:dyDescent="0.2">
      <c r="A69" s="311" t="s">
        <v>291</v>
      </c>
      <c r="B69" s="312" t="s">
        <v>60</v>
      </c>
      <c r="C69" s="16">
        <f t="shared" ref="C69:F69" si="26">C70+C71</f>
        <v>8</v>
      </c>
      <c r="D69" s="16">
        <f t="shared" si="26"/>
        <v>8</v>
      </c>
      <c r="E69" s="16">
        <f t="shared" si="26"/>
        <v>10.074999999999999</v>
      </c>
      <c r="F69" s="18">
        <f t="shared" si="26"/>
        <v>18.975010000000001</v>
      </c>
      <c r="G69" s="17">
        <f t="shared" si="22"/>
        <v>125.93749999999999</v>
      </c>
      <c r="H69" s="214">
        <f t="shared" si="11"/>
        <v>2.0749999999999993</v>
      </c>
    </row>
    <row r="70" spans="1:8" s="10" customFormat="1" ht="60" x14ac:dyDescent="0.2">
      <c r="A70" s="80" t="s">
        <v>319</v>
      </c>
      <c r="B70" s="81" t="s">
        <v>62</v>
      </c>
      <c r="C70" s="89">
        <v>8</v>
      </c>
      <c r="D70" s="89">
        <v>8</v>
      </c>
      <c r="E70" s="274">
        <v>10.074999999999999</v>
      </c>
      <c r="F70" s="484">
        <v>15.00001</v>
      </c>
      <c r="G70" s="157"/>
      <c r="H70" s="31"/>
    </row>
    <row r="71" spans="1:8" s="10" customFormat="1" ht="60" x14ac:dyDescent="0.2">
      <c r="A71" s="80" t="s">
        <v>329</v>
      </c>
      <c r="B71" s="81" t="s">
        <v>62</v>
      </c>
      <c r="C71" s="89">
        <v>0</v>
      </c>
      <c r="D71" s="89">
        <v>0</v>
      </c>
      <c r="E71" s="274">
        <v>0</v>
      </c>
      <c r="F71" s="484">
        <v>3.9750000000000001</v>
      </c>
      <c r="G71" s="157"/>
      <c r="H71" s="31"/>
    </row>
    <row r="72" spans="1:8" ht="48" x14ac:dyDescent="0.2">
      <c r="A72" s="79" t="s">
        <v>292</v>
      </c>
      <c r="B72" s="225" t="s">
        <v>64</v>
      </c>
      <c r="C72" s="16">
        <f>C73</f>
        <v>31</v>
      </c>
      <c r="D72" s="16">
        <f>D73</f>
        <v>54</v>
      </c>
      <c r="E72" s="264">
        <f>E73</f>
        <v>80.962310000000002</v>
      </c>
      <c r="F72" s="264">
        <f>F73</f>
        <v>61.233609999999999</v>
      </c>
      <c r="G72" s="17">
        <f t="shared" si="22"/>
        <v>149.93020370370371</v>
      </c>
      <c r="H72" s="82">
        <f t="shared" si="11"/>
        <v>26.962310000000002</v>
      </c>
    </row>
    <row r="73" spans="1:8" ht="72" x14ac:dyDescent="0.2">
      <c r="A73" s="80" t="s">
        <v>318</v>
      </c>
      <c r="B73" s="153" t="s">
        <v>66</v>
      </c>
      <c r="C73" s="89">
        <v>31</v>
      </c>
      <c r="D73" s="89">
        <v>54</v>
      </c>
      <c r="E73" s="274">
        <v>80.962310000000002</v>
      </c>
      <c r="F73" s="485">
        <v>61.233609999999999</v>
      </c>
      <c r="G73" s="157"/>
      <c r="H73" s="222"/>
    </row>
    <row r="74" spans="1:8" ht="36" x14ac:dyDescent="0.2">
      <c r="A74" s="79" t="s">
        <v>317</v>
      </c>
      <c r="B74" s="213" t="s">
        <v>68</v>
      </c>
      <c r="C74" s="16">
        <f>C75</f>
        <v>4</v>
      </c>
      <c r="D74" s="16">
        <f>D75</f>
        <v>4</v>
      </c>
      <c r="E74" s="264">
        <f>E75</f>
        <v>8.5258099999999999</v>
      </c>
      <c r="F74" s="264">
        <f>F75</f>
        <v>8.4621399999999998</v>
      </c>
      <c r="G74" s="17">
        <f t="shared" si="22"/>
        <v>213.14525</v>
      </c>
      <c r="H74" s="82">
        <f t="shared" si="11"/>
        <v>4.5258099999999999</v>
      </c>
    </row>
    <row r="75" spans="1:8" ht="60" x14ac:dyDescent="0.2">
      <c r="A75" s="80" t="s">
        <v>316</v>
      </c>
      <c r="B75" s="153" t="s">
        <v>70</v>
      </c>
      <c r="C75" s="89">
        <v>4</v>
      </c>
      <c r="D75" s="89">
        <v>4</v>
      </c>
      <c r="E75" s="274">
        <v>8.5258099999999999</v>
      </c>
      <c r="F75" s="486">
        <v>8.4621399999999998</v>
      </c>
      <c r="G75" s="157"/>
      <c r="H75" s="222"/>
    </row>
    <row r="76" spans="1:8" ht="60" x14ac:dyDescent="0.2">
      <c r="A76" s="80" t="s">
        <v>374</v>
      </c>
      <c r="B76" s="153" t="s">
        <v>375</v>
      </c>
      <c r="C76" s="89">
        <v>0</v>
      </c>
      <c r="D76" s="89">
        <v>0</v>
      </c>
      <c r="E76" s="274">
        <v>4.9647199999999998</v>
      </c>
      <c r="F76" s="221"/>
      <c r="G76" s="157"/>
      <c r="H76" s="222"/>
    </row>
    <row r="77" spans="1:8" ht="36" x14ac:dyDescent="0.2">
      <c r="A77" s="79" t="s">
        <v>314</v>
      </c>
      <c r="B77" s="151" t="s">
        <v>204</v>
      </c>
      <c r="C77" s="16">
        <f>C78</f>
        <v>37</v>
      </c>
      <c r="D77" s="16">
        <f>D78</f>
        <v>37</v>
      </c>
      <c r="E77" s="264">
        <f>E78</f>
        <v>0</v>
      </c>
      <c r="F77" s="264">
        <f>F78</f>
        <v>0</v>
      </c>
      <c r="G77" s="17">
        <f t="shared" si="22"/>
        <v>0</v>
      </c>
      <c r="H77" s="82">
        <f t="shared" si="11"/>
        <v>-37</v>
      </c>
    </row>
    <row r="78" spans="1:8" ht="60" x14ac:dyDescent="0.2">
      <c r="A78" s="80" t="s">
        <v>315</v>
      </c>
      <c r="B78" s="319" t="s">
        <v>206</v>
      </c>
      <c r="C78" s="89">
        <v>37</v>
      </c>
      <c r="D78" s="89">
        <v>37</v>
      </c>
      <c r="E78" s="274">
        <v>0</v>
      </c>
      <c r="F78" s="31"/>
      <c r="G78" s="157"/>
      <c r="H78" s="222"/>
    </row>
    <row r="79" spans="1:8" ht="36" x14ac:dyDescent="0.2">
      <c r="A79" s="79" t="s">
        <v>313</v>
      </c>
      <c r="B79" s="318" t="s">
        <v>72</v>
      </c>
      <c r="C79" s="16">
        <f>C80</f>
        <v>5</v>
      </c>
      <c r="D79" s="16">
        <f>D80</f>
        <v>15</v>
      </c>
      <c r="E79" s="264">
        <f t="shared" ref="E79:F79" si="27">E80</f>
        <v>15</v>
      </c>
      <c r="F79" s="264">
        <f t="shared" si="27"/>
        <v>5</v>
      </c>
      <c r="G79" s="17">
        <f t="shared" si="22"/>
        <v>100</v>
      </c>
      <c r="H79" s="82">
        <f t="shared" si="11"/>
        <v>0</v>
      </c>
    </row>
    <row r="80" spans="1:8" ht="60" x14ac:dyDescent="0.2">
      <c r="A80" s="80" t="s">
        <v>312</v>
      </c>
      <c r="B80" s="153" t="s">
        <v>74</v>
      </c>
      <c r="C80" s="89">
        <v>5</v>
      </c>
      <c r="D80" s="89">
        <v>15</v>
      </c>
      <c r="E80" s="274">
        <v>15</v>
      </c>
      <c r="F80" s="487">
        <v>5</v>
      </c>
      <c r="G80" s="157"/>
      <c r="H80" s="222"/>
    </row>
    <row r="81" spans="1:8" ht="48" x14ac:dyDescent="0.2">
      <c r="A81" s="79" t="s">
        <v>311</v>
      </c>
      <c r="B81" s="318" t="s">
        <v>76</v>
      </c>
      <c r="C81" s="16">
        <f>C82</f>
        <v>0</v>
      </c>
      <c r="D81" s="16">
        <f>D82</f>
        <v>8.75</v>
      </c>
      <c r="E81" s="264">
        <f>E82</f>
        <v>8.7795500000000004</v>
      </c>
      <c r="F81" s="264">
        <f>F82</f>
        <v>9.3084100000000003</v>
      </c>
      <c r="G81" s="17">
        <f t="shared" si="22"/>
        <v>100.3377142857143</v>
      </c>
      <c r="H81" s="82">
        <f t="shared" si="11"/>
        <v>2.9550000000000409E-2</v>
      </c>
    </row>
    <row r="82" spans="1:8" ht="72" x14ac:dyDescent="0.2">
      <c r="A82" s="80" t="s">
        <v>310</v>
      </c>
      <c r="B82" s="153" t="s">
        <v>78</v>
      </c>
      <c r="C82" s="89">
        <v>0</v>
      </c>
      <c r="D82" s="89">
        <v>8.75</v>
      </c>
      <c r="E82" s="274">
        <v>8.7795500000000004</v>
      </c>
      <c r="F82" s="488">
        <v>9.3084100000000003</v>
      </c>
      <c r="G82" s="157"/>
      <c r="H82" s="222"/>
    </row>
    <row r="83" spans="1:8" ht="48" x14ac:dyDescent="0.2">
      <c r="A83" s="79" t="s">
        <v>309</v>
      </c>
      <c r="B83" s="318" t="s">
        <v>80</v>
      </c>
      <c r="C83" s="16">
        <f>C84</f>
        <v>2</v>
      </c>
      <c r="D83" s="16">
        <f>D84</f>
        <v>2</v>
      </c>
      <c r="E83" s="264">
        <f>E84</f>
        <v>1.5</v>
      </c>
      <c r="F83" s="264">
        <f>F84</f>
        <v>1.5977399999999999</v>
      </c>
      <c r="G83" s="17">
        <f t="shared" si="22"/>
        <v>75</v>
      </c>
      <c r="H83" s="82">
        <f t="shared" si="11"/>
        <v>-0.5</v>
      </c>
    </row>
    <row r="84" spans="1:8" ht="84" x14ac:dyDescent="0.2">
      <c r="A84" s="80" t="s">
        <v>308</v>
      </c>
      <c r="B84" s="153" t="s">
        <v>82</v>
      </c>
      <c r="C84" s="89">
        <v>2</v>
      </c>
      <c r="D84" s="89">
        <v>2</v>
      </c>
      <c r="E84" s="274">
        <v>1.5</v>
      </c>
      <c r="F84" s="489">
        <v>1.5977399999999999</v>
      </c>
      <c r="G84" s="17"/>
      <c r="H84" s="82"/>
    </row>
    <row r="85" spans="1:8" ht="48" x14ac:dyDescent="0.2">
      <c r="A85" s="79" t="s">
        <v>307</v>
      </c>
      <c r="B85" s="318" t="s">
        <v>270</v>
      </c>
      <c r="C85" s="16">
        <f>C86</f>
        <v>0</v>
      </c>
      <c r="D85" s="16">
        <f>D86</f>
        <v>6.117</v>
      </c>
      <c r="E85" s="18">
        <f>E86</f>
        <v>2.2092399999999999</v>
      </c>
      <c r="F85" s="18">
        <f>F86</f>
        <v>0</v>
      </c>
      <c r="G85" s="17">
        <f t="shared" si="22"/>
        <v>36.116396926598007</v>
      </c>
      <c r="H85" s="82">
        <f t="shared" si="11"/>
        <v>-3.9077600000000001</v>
      </c>
    </row>
    <row r="86" spans="1:8" ht="60" x14ac:dyDescent="0.2">
      <c r="A86" s="80" t="s">
        <v>306</v>
      </c>
      <c r="B86" s="153" t="s">
        <v>272</v>
      </c>
      <c r="C86" s="89"/>
      <c r="D86" s="89">
        <v>6.117</v>
      </c>
      <c r="E86" s="274">
        <v>2.2092399999999999</v>
      </c>
      <c r="F86" s="221"/>
      <c r="G86" s="157"/>
      <c r="H86" s="222"/>
    </row>
    <row r="87" spans="1:8" ht="36" x14ac:dyDescent="0.2">
      <c r="A87" s="79" t="s">
        <v>305</v>
      </c>
      <c r="B87" s="213" t="s">
        <v>84</v>
      </c>
      <c r="C87" s="16">
        <f>C88</f>
        <v>74</v>
      </c>
      <c r="D87" s="16">
        <f>D88</f>
        <v>74</v>
      </c>
      <c r="E87" s="264">
        <f t="shared" ref="E87:F87" si="28">E88</f>
        <v>1.0184800000000001</v>
      </c>
      <c r="F87" s="264">
        <f t="shared" si="28"/>
        <v>2.0034100000000001</v>
      </c>
      <c r="G87" s="17">
        <f t="shared" si="22"/>
        <v>1.3763243243243244</v>
      </c>
      <c r="H87" s="82">
        <f t="shared" si="11"/>
        <v>-72.981520000000003</v>
      </c>
    </row>
    <row r="88" spans="1:8" ht="60" x14ac:dyDescent="0.2">
      <c r="A88" s="80" t="s">
        <v>304</v>
      </c>
      <c r="B88" s="153" t="s">
        <v>86</v>
      </c>
      <c r="C88" s="89">
        <v>74</v>
      </c>
      <c r="D88" s="89">
        <v>74</v>
      </c>
      <c r="E88" s="274">
        <v>1.0184800000000001</v>
      </c>
      <c r="F88" s="31">
        <v>2.0034100000000001</v>
      </c>
      <c r="G88" s="216"/>
      <c r="H88" s="222"/>
    </row>
    <row r="89" spans="1:8" ht="48" x14ac:dyDescent="0.2">
      <c r="A89" s="79" t="s">
        <v>303</v>
      </c>
      <c r="B89" s="225" t="s">
        <v>88</v>
      </c>
      <c r="C89" s="16">
        <f>C90</f>
        <v>35</v>
      </c>
      <c r="D89" s="16">
        <f>D90</f>
        <v>111.15</v>
      </c>
      <c r="E89" s="264">
        <f>E90</f>
        <v>157.25409999999999</v>
      </c>
      <c r="F89" s="264">
        <f>F90</f>
        <v>122.87105</v>
      </c>
      <c r="G89" s="42">
        <f t="shared" ref="G89:G100" si="29">E89/D89*100</f>
        <v>141.4791722896986</v>
      </c>
      <c r="H89" s="82">
        <f t="shared" si="11"/>
        <v>46.104099999999988</v>
      </c>
    </row>
    <row r="90" spans="1:8" ht="60" x14ac:dyDescent="0.2">
      <c r="A90" s="83" t="s">
        <v>302</v>
      </c>
      <c r="B90" s="84" t="s">
        <v>90</v>
      </c>
      <c r="C90" s="89">
        <v>35</v>
      </c>
      <c r="D90" s="89">
        <v>111.15</v>
      </c>
      <c r="E90" s="274">
        <v>157.25409999999999</v>
      </c>
      <c r="F90" s="490">
        <v>122.87105</v>
      </c>
      <c r="G90" s="216"/>
      <c r="H90" s="222"/>
    </row>
    <row r="91" spans="1:8" ht="84" x14ac:dyDescent="0.25">
      <c r="A91" s="348" t="s">
        <v>330</v>
      </c>
      <c r="B91" s="88" t="s">
        <v>331</v>
      </c>
      <c r="C91" s="89">
        <f t="shared" ref="C91:F91" si="30">C92</f>
        <v>0</v>
      </c>
      <c r="D91" s="89">
        <f t="shared" si="30"/>
        <v>0</v>
      </c>
      <c r="E91" s="89">
        <f t="shared" si="30"/>
        <v>3.4583499999999998</v>
      </c>
      <c r="F91" s="221">
        <f t="shared" si="30"/>
        <v>7.5</v>
      </c>
      <c r="G91" s="216"/>
      <c r="H91" s="222"/>
    </row>
    <row r="92" spans="1:8" ht="96" x14ac:dyDescent="0.25">
      <c r="A92" s="347" t="s">
        <v>332</v>
      </c>
      <c r="B92" s="88" t="s">
        <v>333</v>
      </c>
      <c r="C92" s="89">
        <v>0</v>
      </c>
      <c r="D92" s="89">
        <v>0</v>
      </c>
      <c r="E92" s="274">
        <v>3.4583499999999998</v>
      </c>
      <c r="F92" s="221">
        <v>7.5</v>
      </c>
      <c r="G92" s="216"/>
      <c r="H92" s="222"/>
    </row>
    <row r="93" spans="1:8" ht="24" x14ac:dyDescent="0.2">
      <c r="A93" s="294" t="s">
        <v>296</v>
      </c>
      <c r="B93" s="314" t="s">
        <v>92</v>
      </c>
      <c r="C93" s="18">
        <f>C94</f>
        <v>0</v>
      </c>
      <c r="D93" s="18">
        <f>D94</f>
        <v>8.7479999999999993</v>
      </c>
      <c r="E93" s="264">
        <f>E94</f>
        <v>11.748189999999999</v>
      </c>
      <c r="F93" s="264">
        <f>F94</f>
        <v>10</v>
      </c>
      <c r="G93" s="42">
        <f t="shared" si="29"/>
        <v>134.29572473708276</v>
      </c>
      <c r="H93" s="82">
        <f t="shared" si="11"/>
        <v>3.0001899999999999</v>
      </c>
    </row>
    <row r="94" spans="1:8" ht="48" x14ac:dyDescent="0.2">
      <c r="A94" s="85" t="s">
        <v>295</v>
      </c>
      <c r="B94" s="88" t="s">
        <v>94</v>
      </c>
      <c r="C94" s="16"/>
      <c r="D94" s="16">
        <v>8.7479999999999993</v>
      </c>
      <c r="E94" s="264">
        <v>11.748189999999999</v>
      </c>
      <c r="F94" s="20">
        <v>10</v>
      </c>
      <c r="G94" s="42"/>
      <c r="H94" s="82"/>
    </row>
    <row r="95" spans="1:8" ht="48" x14ac:dyDescent="0.2">
      <c r="A95" s="86" t="s">
        <v>294</v>
      </c>
      <c r="B95" s="315" t="s">
        <v>96</v>
      </c>
      <c r="C95" s="20">
        <f>C96</f>
        <v>0</v>
      </c>
      <c r="D95" s="20">
        <f>D96</f>
        <v>26</v>
      </c>
      <c r="E95" s="264">
        <f>E96</f>
        <v>33.811030000000002</v>
      </c>
      <c r="F95" s="264">
        <f>F96</f>
        <v>8.0244700000000009</v>
      </c>
      <c r="G95" s="42">
        <f>E95/D95*100</f>
        <v>130.04242307692309</v>
      </c>
      <c r="H95" s="82">
        <f t="shared" si="11"/>
        <v>7.8110300000000024</v>
      </c>
    </row>
    <row r="96" spans="1:8" ht="48" x14ac:dyDescent="0.2">
      <c r="A96" s="85" t="s">
        <v>293</v>
      </c>
      <c r="B96" s="88" t="s">
        <v>98</v>
      </c>
      <c r="C96" s="16"/>
      <c r="D96" s="16">
        <v>26</v>
      </c>
      <c r="E96" s="264">
        <v>33.811030000000002</v>
      </c>
      <c r="F96" s="20">
        <v>8.0244700000000009</v>
      </c>
      <c r="G96" s="42"/>
      <c r="H96" s="82"/>
    </row>
    <row r="97" spans="1:8" ht="48" x14ac:dyDescent="0.2">
      <c r="A97" s="90" t="s">
        <v>297</v>
      </c>
      <c r="B97" s="317" t="s">
        <v>100</v>
      </c>
      <c r="C97" s="19">
        <f>C98+C99</f>
        <v>0</v>
      </c>
      <c r="D97" s="19">
        <f>D98+D99</f>
        <v>2.2350000000000003</v>
      </c>
      <c r="E97" s="263">
        <f>E98+E99</f>
        <v>2.53505</v>
      </c>
      <c r="F97" s="263">
        <f>F98+F99</f>
        <v>18.991720000000001</v>
      </c>
      <c r="G97" s="42">
        <f t="shared" si="29"/>
        <v>113.42505592841161</v>
      </c>
      <c r="H97" s="82">
        <f t="shared" si="11"/>
        <v>0.30004999999999971</v>
      </c>
    </row>
    <row r="98" spans="1:8" ht="48" x14ac:dyDescent="0.2">
      <c r="A98" s="91" t="s">
        <v>299</v>
      </c>
      <c r="B98" s="226" t="s">
        <v>102</v>
      </c>
      <c r="C98" s="33"/>
      <c r="D98" s="33">
        <v>0.625</v>
      </c>
      <c r="E98" s="260">
        <v>1.61005</v>
      </c>
      <c r="F98" s="34">
        <v>12.4056</v>
      </c>
      <c r="G98" s="216">
        <f t="shared" si="29"/>
        <v>257.608</v>
      </c>
      <c r="H98" s="222">
        <f t="shared" si="11"/>
        <v>0.98504999999999998</v>
      </c>
    </row>
    <row r="99" spans="1:8" ht="60" x14ac:dyDescent="0.2">
      <c r="A99" s="91" t="s">
        <v>298</v>
      </c>
      <c r="B99" s="226" t="s">
        <v>104</v>
      </c>
      <c r="C99" s="33"/>
      <c r="D99" s="33">
        <v>1.61</v>
      </c>
      <c r="E99" s="260">
        <v>0.92500000000000004</v>
      </c>
      <c r="F99" s="491">
        <v>6.5861200000000002</v>
      </c>
      <c r="G99" s="218">
        <f t="shared" si="29"/>
        <v>57.453416149068325</v>
      </c>
      <c r="H99" s="222">
        <f t="shared" si="11"/>
        <v>-0.68500000000000005</v>
      </c>
    </row>
    <row r="100" spans="1:8" x14ac:dyDescent="0.2">
      <c r="A100" s="92" t="s">
        <v>300</v>
      </c>
      <c r="B100" s="316" t="s">
        <v>106</v>
      </c>
      <c r="C100" s="19">
        <f>C101</f>
        <v>0</v>
      </c>
      <c r="D100" s="19">
        <f>D101</f>
        <v>123</v>
      </c>
      <c r="E100" s="263">
        <f>E101</f>
        <v>308</v>
      </c>
      <c r="F100" s="263">
        <f>F101</f>
        <v>360</v>
      </c>
      <c r="G100" s="54">
        <f t="shared" si="29"/>
        <v>250.40650406504062</v>
      </c>
      <c r="H100" s="82">
        <f t="shared" si="11"/>
        <v>185</v>
      </c>
    </row>
    <row r="101" spans="1:8" ht="72.75" thickBot="1" x14ac:dyDescent="0.25">
      <c r="A101" s="93" t="s">
        <v>301</v>
      </c>
      <c r="B101" s="227" t="s">
        <v>108</v>
      </c>
      <c r="C101" s="33"/>
      <c r="D101" s="33">
        <v>123</v>
      </c>
      <c r="E101" s="260">
        <v>308</v>
      </c>
      <c r="F101" s="34">
        <v>360</v>
      </c>
      <c r="G101" s="54"/>
      <c r="H101" s="82"/>
    </row>
    <row r="102" spans="1:8" ht="12.75" thickBot="1" x14ac:dyDescent="0.25">
      <c r="A102" s="194" t="s">
        <v>109</v>
      </c>
      <c r="B102" s="390" t="s">
        <v>110</v>
      </c>
      <c r="C102" s="190">
        <f>C103+C106</f>
        <v>0</v>
      </c>
      <c r="D102" s="395">
        <f>D103+D106</f>
        <v>0</v>
      </c>
      <c r="E102" s="396">
        <f>E106+E103</f>
        <v>0.38407999999999998</v>
      </c>
      <c r="F102" s="397">
        <f>G103+F106</f>
        <v>233.31379999999999</v>
      </c>
      <c r="G102" s="188" t="e">
        <f>E102/D102*100</f>
        <v>#DIV/0!</v>
      </c>
      <c r="H102" s="27">
        <f t="shared" ref="H102:H120" si="31">E102-D102</f>
        <v>0.38407999999999998</v>
      </c>
    </row>
    <row r="103" spans="1:8" x14ac:dyDescent="0.2">
      <c r="A103" s="389" t="s">
        <v>368</v>
      </c>
      <c r="B103" s="15" t="s">
        <v>369</v>
      </c>
      <c r="C103" s="264">
        <f>C105</f>
        <v>0</v>
      </c>
      <c r="D103" s="264">
        <f>D104</f>
        <v>0</v>
      </c>
      <c r="E103" s="264">
        <f>E104</f>
        <v>0.38407999999999998</v>
      </c>
      <c r="F103" s="264">
        <f>F105</f>
        <v>0</v>
      </c>
      <c r="G103" s="17">
        <v>0</v>
      </c>
      <c r="H103" s="18">
        <f>F103-D103</f>
        <v>0</v>
      </c>
    </row>
    <row r="104" spans="1:8" x14ac:dyDescent="0.2">
      <c r="A104" s="389" t="s">
        <v>111</v>
      </c>
      <c r="B104" s="15" t="s">
        <v>370</v>
      </c>
      <c r="C104" s="263"/>
      <c r="D104" s="263">
        <v>0</v>
      </c>
      <c r="E104" s="263">
        <v>0.38407999999999998</v>
      </c>
      <c r="F104" s="263"/>
      <c r="G104" s="42"/>
      <c r="H104" s="20"/>
    </row>
    <row r="105" spans="1:8" ht="24" x14ac:dyDescent="0.2">
      <c r="A105" s="380" t="s">
        <v>356</v>
      </c>
      <c r="B105" s="380" t="s">
        <v>110</v>
      </c>
      <c r="C105" s="269">
        <f t="shared" ref="C105:E105" si="32">C106</f>
        <v>0</v>
      </c>
      <c r="D105" s="269">
        <f t="shared" si="32"/>
        <v>0</v>
      </c>
      <c r="E105" s="269">
        <f t="shared" si="32"/>
        <v>0</v>
      </c>
      <c r="F105" s="269">
        <f>E106</f>
        <v>0</v>
      </c>
      <c r="G105" s="23"/>
      <c r="H105" s="63"/>
    </row>
    <row r="106" spans="1:8" ht="24.75" thickBot="1" x14ac:dyDescent="0.25">
      <c r="A106" s="386" t="s">
        <v>113</v>
      </c>
      <c r="B106" s="386" t="s">
        <v>357</v>
      </c>
      <c r="C106" s="21">
        <v>0</v>
      </c>
      <c r="D106" s="21">
        <v>0</v>
      </c>
      <c r="E106" s="265">
        <v>0</v>
      </c>
      <c r="F106" s="492">
        <v>233.31379999999999</v>
      </c>
      <c r="G106" s="54">
        <v>0</v>
      </c>
      <c r="H106" s="22">
        <f t="shared" si="31"/>
        <v>0</v>
      </c>
    </row>
    <row r="107" spans="1:8" x14ac:dyDescent="0.2">
      <c r="A107" s="206" t="s">
        <v>114</v>
      </c>
      <c r="B107" s="198" t="s">
        <v>115</v>
      </c>
      <c r="C107" s="392">
        <f>C108+C156+C153+C151+C145</f>
        <v>417183.88399999996</v>
      </c>
      <c r="D107" s="96">
        <f>D108+D156+D153+D151+D145</f>
        <v>438558.08103999996</v>
      </c>
      <c r="E107" s="324">
        <f>E108+E156+E153+E151+E145</f>
        <v>385984.10404000001</v>
      </c>
      <c r="F107" s="324">
        <f>F108+F156+F153+F151+F145</f>
        <v>332818.27061000001</v>
      </c>
      <c r="G107" s="97">
        <f t="shared" ref="G107:G112" si="33">E107/D107*100</f>
        <v>88.012083399460877</v>
      </c>
      <c r="H107" s="98">
        <f t="shared" si="31"/>
        <v>-52573.976999999955</v>
      </c>
    </row>
    <row r="108" spans="1:8" ht="12.75" thickBot="1" x14ac:dyDescent="0.25">
      <c r="A108" s="391" t="s">
        <v>116</v>
      </c>
      <c r="B108" s="196" t="s">
        <v>117</v>
      </c>
      <c r="C108" s="393">
        <f>C109+C112+C122</f>
        <v>367021.8</v>
      </c>
      <c r="D108" s="99">
        <f>D109+D112+D122</f>
        <v>384663.3</v>
      </c>
      <c r="E108" s="329">
        <f>E109+E112+E122</f>
        <v>340580.54397</v>
      </c>
      <c r="F108" s="329">
        <f>F109+F112+F122</f>
        <v>301525.54793</v>
      </c>
      <c r="G108" s="100">
        <f t="shared" si="33"/>
        <v>88.539911130071417</v>
      </c>
      <c r="H108" s="101">
        <f t="shared" si="31"/>
        <v>-44082.75602999999</v>
      </c>
    </row>
    <row r="109" spans="1:8" ht="12.75" thickBot="1" x14ac:dyDescent="0.25">
      <c r="A109" s="462" t="s">
        <v>118</v>
      </c>
      <c r="B109" s="192" t="s">
        <v>119</v>
      </c>
      <c r="C109" s="394">
        <f>C110+C111</f>
        <v>164388</v>
      </c>
      <c r="D109" s="102">
        <f>D110+D111</f>
        <v>182737.3</v>
      </c>
      <c r="E109" s="330">
        <f t="shared" ref="E109:F109" si="34">E110+E111</f>
        <v>157997.30155</v>
      </c>
      <c r="F109" s="454">
        <f t="shared" si="34"/>
        <v>125300.3</v>
      </c>
      <c r="G109" s="103">
        <f t="shared" si="33"/>
        <v>86.46144030255455</v>
      </c>
      <c r="H109" s="104">
        <f t="shared" si="31"/>
        <v>-24739.998449999985</v>
      </c>
    </row>
    <row r="110" spans="1:8" ht="24" x14ac:dyDescent="0.2">
      <c r="A110" s="111" t="s">
        <v>120</v>
      </c>
      <c r="B110" s="112" t="s">
        <v>266</v>
      </c>
      <c r="C110" s="16">
        <v>164388</v>
      </c>
      <c r="D110" s="16">
        <v>164388</v>
      </c>
      <c r="E110" s="264">
        <v>152404.62221999999</v>
      </c>
      <c r="F110" s="493">
        <v>125300.3</v>
      </c>
      <c r="G110" s="17">
        <f t="shared" si="33"/>
        <v>92.710308672165837</v>
      </c>
      <c r="H110" s="18">
        <f t="shared" si="31"/>
        <v>-11983.37778000001</v>
      </c>
    </row>
    <row r="111" spans="1:8" ht="24.75" thickBot="1" x14ac:dyDescent="0.25">
      <c r="A111" s="236" t="s">
        <v>276</v>
      </c>
      <c r="B111" s="237" t="s">
        <v>277</v>
      </c>
      <c r="C111" s="57"/>
      <c r="D111" s="57">
        <v>18349.3</v>
      </c>
      <c r="E111" s="268">
        <v>5592.6793299999999</v>
      </c>
      <c r="F111" s="58"/>
      <c r="G111" s="17">
        <f t="shared" si="33"/>
        <v>30.478979198116551</v>
      </c>
      <c r="H111" s="18">
        <f t="shared" si="31"/>
        <v>-12756.62067</v>
      </c>
    </row>
    <row r="112" spans="1:8" ht="12.75" thickBot="1" x14ac:dyDescent="0.25">
      <c r="A112" s="60" t="s">
        <v>321</v>
      </c>
      <c r="B112" s="193" t="s">
        <v>122</v>
      </c>
      <c r="C112" s="25">
        <f>C113+C114+C115+C116+C117</f>
        <v>18232.399999999998</v>
      </c>
      <c r="D112" s="25">
        <f>D113+D114+D115+D116+D117</f>
        <v>18232.399999999998</v>
      </c>
      <c r="E112" s="279">
        <f>E113+E114+E115+E116+E117</f>
        <v>15347.072190000001</v>
      </c>
      <c r="F112" s="118">
        <f t="shared" ref="F112" si="35">F113+F114+F115+F116+F117</f>
        <v>12345.88132</v>
      </c>
      <c r="G112" s="26">
        <f t="shared" si="33"/>
        <v>84.174722965709421</v>
      </c>
      <c r="H112" s="27">
        <f t="shared" si="31"/>
        <v>-2885.327809999997</v>
      </c>
    </row>
    <row r="113" spans="1:8" ht="36" x14ac:dyDescent="0.2">
      <c r="A113" s="154" t="s">
        <v>123</v>
      </c>
      <c r="B113" s="155" t="s">
        <v>268</v>
      </c>
      <c r="C113" s="62">
        <v>345.6</v>
      </c>
      <c r="D113" s="62">
        <v>345.6</v>
      </c>
      <c r="E113" s="269">
        <v>345.6</v>
      </c>
      <c r="F113" s="63"/>
      <c r="G113" s="42">
        <v>0</v>
      </c>
      <c r="H113" s="20">
        <f>E113-D113</f>
        <v>0</v>
      </c>
    </row>
    <row r="114" spans="1:8" s="10" customFormat="1" ht="48" x14ac:dyDescent="0.2">
      <c r="A114" s="91" t="s">
        <v>124</v>
      </c>
      <c r="B114" s="68" t="s">
        <v>125</v>
      </c>
      <c r="C114" s="19">
        <v>5538.9</v>
      </c>
      <c r="D114" s="19">
        <v>5538.9</v>
      </c>
      <c r="E114" s="263">
        <v>4293.4989999999998</v>
      </c>
      <c r="F114" s="494">
        <v>4438.1509999999998</v>
      </c>
      <c r="G114" s="42">
        <v>0</v>
      </c>
      <c r="H114" s="20">
        <f>E114-D114</f>
        <v>-1245.4009999999998</v>
      </c>
    </row>
    <row r="115" spans="1:8" s="10" customFormat="1" x14ac:dyDescent="0.2">
      <c r="A115" s="90" t="s">
        <v>126</v>
      </c>
      <c r="B115" s="46" t="s">
        <v>127</v>
      </c>
      <c r="C115" s="19">
        <v>4235.3</v>
      </c>
      <c r="D115" s="19">
        <v>4235.3</v>
      </c>
      <c r="E115" s="263">
        <v>4235.3</v>
      </c>
      <c r="F115" s="495">
        <v>3236.5</v>
      </c>
      <c r="G115" s="42">
        <f>E115/D115*100</f>
        <v>100</v>
      </c>
      <c r="H115" s="20">
        <f>E115-D115</f>
        <v>0</v>
      </c>
    </row>
    <row r="116" spans="1:8" s="10" customFormat="1" ht="24.75" thickBot="1" x14ac:dyDescent="0.25">
      <c r="A116" s="91" t="s">
        <v>207</v>
      </c>
      <c r="B116" s="106" t="s">
        <v>208</v>
      </c>
      <c r="C116" s="21">
        <v>918.3</v>
      </c>
      <c r="D116" s="21">
        <v>918.3</v>
      </c>
      <c r="E116" s="265">
        <v>0</v>
      </c>
      <c r="F116" s="22">
        <v>0</v>
      </c>
      <c r="G116" s="54">
        <f t="shared" ref="G116:G119" si="36">E116/D116*100</f>
        <v>0</v>
      </c>
      <c r="H116" s="20">
        <f t="shared" si="31"/>
        <v>-918.3</v>
      </c>
    </row>
    <row r="117" spans="1:8" ht="12.75" thickBot="1" x14ac:dyDescent="0.25">
      <c r="A117" s="322" t="s">
        <v>128</v>
      </c>
      <c r="B117" s="66" t="s">
        <v>129</v>
      </c>
      <c r="C117" s="118">
        <f>C118+C119+C120+C121</f>
        <v>7194.3</v>
      </c>
      <c r="D117" s="118">
        <f>D118+D119+D120+D121</f>
        <v>7194.3</v>
      </c>
      <c r="E117" s="118">
        <f>E118+E119+E120+E121</f>
        <v>6472.6731899999995</v>
      </c>
      <c r="F117" s="118">
        <f t="shared" ref="F117" si="37">F118+F119+F120+F121</f>
        <v>4671.2303199999997</v>
      </c>
      <c r="G117" s="26">
        <f t="shared" si="36"/>
        <v>89.96946457612276</v>
      </c>
      <c r="H117" s="27">
        <f t="shared" si="31"/>
        <v>-721.62681000000066</v>
      </c>
    </row>
    <row r="118" spans="1:8" x14ac:dyDescent="0.2">
      <c r="A118" s="134" t="s">
        <v>128</v>
      </c>
      <c r="B118" s="67" t="s">
        <v>209</v>
      </c>
      <c r="C118" s="18">
        <v>909</v>
      </c>
      <c r="D118" s="18">
        <v>909</v>
      </c>
      <c r="E118" s="264">
        <v>804.39131999999995</v>
      </c>
      <c r="F118" s="496">
        <v>777.55397000000005</v>
      </c>
      <c r="G118" s="17">
        <f t="shared" si="36"/>
        <v>88.49189438943894</v>
      </c>
      <c r="H118" s="18">
        <f t="shared" si="31"/>
        <v>-104.60868000000005</v>
      </c>
    </row>
    <row r="119" spans="1:8" ht="24" x14ac:dyDescent="0.2">
      <c r="A119" s="243" t="s">
        <v>128</v>
      </c>
      <c r="B119" s="107" t="s">
        <v>130</v>
      </c>
      <c r="C119" s="245">
        <v>1135.8</v>
      </c>
      <c r="D119" s="245">
        <v>1135.8</v>
      </c>
      <c r="E119" s="285">
        <v>940.96699999999998</v>
      </c>
      <c r="F119" s="497">
        <v>939.19799999999998</v>
      </c>
      <c r="G119" s="246">
        <f t="shared" si="36"/>
        <v>82.846187709103717</v>
      </c>
      <c r="H119" s="245">
        <f t="shared" si="31"/>
        <v>-194.83299999999997</v>
      </c>
    </row>
    <row r="120" spans="1:8" ht="24" x14ac:dyDescent="0.2">
      <c r="A120" s="91" t="s">
        <v>131</v>
      </c>
      <c r="B120" s="68" t="s">
        <v>132</v>
      </c>
      <c r="C120" s="20">
        <v>1986.2</v>
      </c>
      <c r="D120" s="20">
        <v>1986.2</v>
      </c>
      <c r="E120" s="263">
        <v>1879.2803200000001</v>
      </c>
      <c r="F120" s="20"/>
      <c r="G120" s="42"/>
      <c r="H120" s="20">
        <f t="shared" si="31"/>
        <v>-106.91967999999997</v>
      </c>
    </row>
    <row r="121" spans="1:8" ht="24.75" thickBot="1" x14ac:dyDescent="0.25">
      <c r="A121" s="90" t="s">
        <v>128</v>
      </c>
      <c r="B121" s="286" t="s">
        <v>133</v>
      </c>
      <c r="C121" s="20">
        <v>3163.3</v>
      </c>
      <c r="D121" s="20">
        <v>3163.3</v>
      </c>
      <c r="E121" s="263">
        <v>2848.0345499999999</v>
      </c>
      <c r="F121" s="498">
        <v>2954.4783499999999</v>
      </c>
      <c r="G121" s="42">
        <v>0</v>
      </c>
      <c r="H121" s="20">
        <f>E121-C121</f>
        <v>-315.26545000000033</v>
      </c>
    </row>
    <row r="122" spans="1:8" x14ac:dyDescent="0.2">
      <c r="A122" s="206" t="s">
        <v>134</v>
      </c>
      <c r="B122" s="109" t="s">
        <v>135</v>
      </c>
      <c r="C122" s="96">
        <f>C123+C135+C137+C139+C141+C142+C143+C136+C138+C140</f>
        <v>184401.4</v>
      </c>
      <c r="D122" s="96">
        <f>D123+D135+D137+D139+D141+D142+D143+D136+D138+D140</f>
        <v>183693.6</v>
      </c>
      <c r="E122" s="335">
        <f>E123+E135+E137+E139+E141+E142+E143+E136+E138+E140</f>
        <v>167236.17023000002</v>
      </c>
      <c r="F122" s="335">
        <f>F123+F135+F137+F139+F141+F142+F143+F136+F138+F140</f>
        <v>163879.36661</v>
      </c>
      <c r="G122" s="97">
        <f t="shared" ref="G122:G131" si="38">E122/D122*100</f>
        <v>91.040825717390277</v>
      </c>
      <c r="H122" s="98">
        <f t="shared" ref="H122:H131" si="39">E122-D122</f>
        <v>-16457.429769999988</v>
      </c>
    </row>
    <row r="123" spans="1:8" ht="12.75" thickBot="1" x14ac:dyDescent="0.25">
      <c r="A123" s="323" t="s">
        <v>136</v>
      </c>
      <c r="B123" s="110" t="s">
        <v>137</v>
      </c>
      <c r="C123" s="102">
        <f>C126+C129+C125+C124+C127+C133+C130+C131+C132+C134+C128</f>
        <v>137618.6</v>
      </c>
      <c r="D123" s="102">
        <f>D126+D129+D125+D124+D127+D133+D130+D131+D132+D134+D128</f>
        <v>136910.80000000002</v>
      </c>
      <c r="E123" s="330">
        <f>E126+E129+E125+E124+E127+E133+E130+E131+E132+E134+E128</f>
        <v>124966.31458000001</v>
      </c>
      <c r="F123" s="454">
        <f>F126+F129+F125+F124+F127+F133+F130+F131+F132+F134+F128</f>
        <v>121475.3051</v>
      </c>
      <c r="G123" s="103">
        <f t="shared" si="38"/>
        <v>91.275717167674131</v>
      </c>
      <c r="H123" s="104">
        <f t="shared" si="39"/>
        <v>-11944.485420000012</v>
      </c>
    </row>
    <row r="124" spans="1:8" ht="24" x14ac:dyDescent="0.2">
      <c r="A124" s="111" t="s">
        <v>138</v>
      </c>
      <c r="B124" s="228" t="s">
        <v>139</v>
      </c>
      <c r="C124" s="77">
        <v>1500.3</v>
      </c>
      <c r="D124" s="77">
        <v>1500.3</v>
      </c>
      <c r="E124" s="264">
        <v>1499.94874</v>
      </c>
      <c r="F124" s="18">
        <v>1379.87111</v>
      </c>
      <c r="G124" s="17">
        <f t="shared" si="38"/>
        <v>99.976587349196834</v>
      </c>
      <c r="H124" s="18">
        <f t="shared" si="39"/>
        <v>-0.35125999999991109</v>
      </c>
    </row>
    <row r="125" spans="1:8" x14ac:dyDescent="0.2">
      <c r="A125" s="111" t="s">
        <v>138</v>
      </c>
      <c r="B125" s="68" t="s">
        <v>210</v>
      </c>
      <c r="C125" s="41">
        <v>9.8000000000000007</v>
      </c>
      <c r="D125" s="41">
        <v>9.8000000000000007</v>
      </c>
      <c r="E125" s="263"/>
      <c r="F125" s="20"/>
      <c r="G125" s="42">
        <f t="shared" si="38"/>
        <v>0</v>
      </c>
      <c r="H125" s="20">
        <f t="shared" si="39"/>
        <v>-9.8000000000000007</v>
      </c>
    </row>
    <row r="126" spans="1:8" x14ac:dyDescent="0.2">
      <c r="A126" s="111" t="s">
        <v>140</v>
      </c>
      <c r="B126" s="46" t="s">
        <v>141</v>
      </c>
      <c r="C126" s="19">
        <v>96978.5</v>
      </c>
      <c r="D126" s="19">
        <v>96978.5</v>
      </c>
      <c r="E126" s="263">
        <v>88881</v>
      </c>
      <c r="F126" s="499">
        <v>88543</v>
      </c>
      <c r="G126" s="42">
        <f t="shared" si="38"/>
        <v>91.650211129270915</v>
      </c>
      <c r="H126" s="20">
        <f t="shared" si="39"/>
        <v>-8097.5</v>
      </c>
    </row>
    <row r="127" spans="1:8" x14ac:dyDescent="0.2">
      <c r="A127" s="111" t="s">
        <v>140</v>
      </c>
      <c r="B127" s="46" t="s">
        <v>142</v>
      </c>
      <c r="C127" s="19">
        <v>17378.5</v>
      </c>
      <c r="D127" s="19">
        <v>17521.3</v>
      </c>
      <c r="E127" s="263">
        <v>16069.8</v>
      </c>
      <c r="F127" s="499">
        <v>15566</v>
      </c>
      <c r="G127" s="42">
        <f t="shared" si="38"/>
        <v>91.715797343804397</v>
      </c>
      <c r="H127" s="20">
        <f t="shared" si="39"/>
        <v>-1451.5</v>
      </c>
    </row>
    <row r="128" spans="1:8" x14ac:dyDescent="0.2">
      <c r="A128" s="111" t="s">
        <v>138</v>
      </c>
      <c r="B128" s="46" t="s">
        <v>146</v>
      </c>
      <c r="C128" s="19">
        <v>891.1</v>
      </c>
      <c r="D128" s="19">
        <v>891.1</v>
      </c>
      <c r="E128" s="263">
        <v>712.38800000000003</v>
      </c>
      <c r="F128" s="503">
        <v>733.88499999999999</v>
      </c>
      <c r="G128" s="42">
        <f t="shared" si="38"/>
        <v>79.944787341488052</v>
      </c>
      <c r="H128" s="20">
        <f t="shared" si="39"/>
        <v>-178.71199999999999</v>
      </c>
    </row>
    <row r="129" spans="1:8" x14ac:dyDescent="0.2">
      <c r="A129" s="111" t="s">
        <v>138</v>
      </c>
      <c r="B129" s="46" t="s">
        <v>145</v>
      </c>
      <c r="C129" s="19">
        <v>238.1</v>
      </c>
      <c r="D129" s="19">
        <v>238.1</v>
      </c>
      <c r="E129" s="263">
        <v>225.911</v>
      </c>
      <c r="F129" s="502">
        <v>173.1</v>
      </c>
      <c r="G129" s="42">
        <v>0</v>
      </c>
      <c r="H129" s="20">
        <f>E129-C129</f>
        <v>-12.188999999999993</v>
      </c>
    </row>
    <row r="130" spans="1:8" x14ac:dyDescent="0.2">
      <c r="A130" s="111" t="s">
        <v>138</v>
      </c>
      <c r="B130" s="46" t="s">
        <v>358</v>
      </c>
      <c r="C130" s="19">
        <v>1293.2</v>
      </c>
      <c r="D130" s="19">
        <v>1293.2</v>
      </c>
      <c r="E130" s="263">
        <v>337.94173999999998</v>
      </c>
      <c r="F130" s="500">
        <v>311.97453999999999</v>
      </c>
      <c r="G130" s="42">
        <f t="shared" si="38"/>
        <v>26.132210021651716</v>
      </c>
      <c r="H130" s="20">
        <f t="shared" si="39"/>
        <v>-955.25826000000006</v>
      </c>
    </row>
    <row r="131" spans="1:8" ht="24" x14ac:dyDescent="0.2">
      <c r="A131" s="111" t="s">
        <v>138</v>
      </c>
      <c r="B131" s="68" t="s">
        <v>144</v>
      </c>
      <c r="C131" s="19">
        <v>425.4</v>
      </c>
      <c r="D131" s="19">
        <v>425.4</v>
      </c>
      <c r="E131" s="263">
        <v>296.03438</v>
      </c>
      <c r="F131" s="501">
        <v>357.35590000000002</v>
      </c>
      <c r="G131" s="42">
        <f t="shared" si="38"/>
        <v>69.589652092148569</v>
      </c>
      <c r="H131" s="20">
        <f t="shared" si="39"/>
        <v>-129.36561999999998</v>
      </c>
    </row>
    <row r="132" spans="1:8" x14ac:dyDescent="0.2">
      <c r="A132" s="111" t="s">
        <v>138</v>
      </c>
      <c r="B132" s="46" t="s">
        <v>148</v>
      </c>
      <c r="C132" s="19">
        <v>11196.8</v>
      </c>
      <c r="D132" s="19">
        <v>10496.8</v>
      </c>
      <c r="E132" s="263">
        <v>9387.0220000000008</v>
      </c>
      <c r="F132" s="505">
        <v>9464.2459999999992</v>
      </c>
      <c r="G132" s="42">
        <f>E132/D132*100</f>
        <v>89.427463607956724</v>
      </c>
      <c r="H132" s="20">
        <f>E132-D132</f>
        <v>-1109.7779999999984</v>
      </c>
    </row>
    <row r="133" spans="1:8" ht="36" x14ac:dyDescent="0.2">
      <c r="A133" s="111" t="s">
        <v>138</v>
      </c>
      <c r="B133" s="107" t="s">
        <v>147</v>
      </c>
      <c r="C133" s="19">
        <v>1400.6</v>
      </c>
      <c r="D133" s="19">
        <v>1400.6</v>
      </c>
      <c r="E133" s="263">
        <v>1400.6</v>
      </c>
      <c r="F133" s="504">
        <v>1008.49217</v>
      </c>
      <c r="G133" s="42">
        <f t="shared" ref="G133:G148" si="40">E133/D133*100</f>
        <v>100</v>
      </c>
      <c r="H133" s="20">
        <f t="shared" ref="H133:H148" si="41">E133-D133</f>
        <v>0</v>
      </c>
    </row>
    <row r="134" spans="1:8" ht="48.75" thickBot="1" x14ac:dyDescent="0.25">
      <c r="A134" s="113" t="s">
        <v>138</v>
      </c>
      <c r="B134" s="114" t="s">
        <v>149</v>
      </c>
      <c r="C134" s="115">
        <v>6306.3</v>
      </c>
      <c r="D134" s="115">
        <v>6155.7</v>
      </c>
      <c r="E134" s="268">
        <v>6155.6687199999997</v>
      </c>
      <c r="F134" s="506">
        <v>3937.3803800000001</v>
      </c>
      <c r="G134" s="69">
        <f t="shared" si="40"/>
        <v>99.999491853079263</v>
      </c>
      <c r="H134" s="58">
        <f t="shared" si="41"/>
        <v>-3.1280000000151631E-2</v>
      </c>
    </row>
    <row r="135" spans="1:8" x14ac:dyDescent="0.2">
      <c r="A135" s="111" t="s">
        <v>150</v>
      </c>
      <c r="B135" s="112" t="s">
        <v>151</v>
      </c>
      <c r="C135" s="16">
        <v>1765.9</v>
      </c>
      <c r="D135" s="16">
        <v>1765.9</v>
      </c>
      <c r="E135" s="264">
        <v>779.33399999999995</v>
      </c>
      <c r="F135" s="18">
        <v>834.59699999999998</v>
      </c>
      <c r="G135" s="17">
        <f t="shared" si="40"/>
        <v>44.132397077977231</v>
      </c>
      <c r="H135" s="18">
        <f t="shared" si="41"/>
        <v>-986.56600000000014</v>
      </c>
    </row>
    <row r="136" spans="1:8" ht="36" x14ac:dyDescent="0.2">
      <c r="A136" s="90" t="s">
        <v>152</v>
      </c>
      <c r="B136" s="116" t="s">
        <v>211</v>
      </c>
      <c r="C136" s="41">
        <v>1030.0999999999999</v>
      </c>
      <c r="D136" s="41">
        <v>1030.0999999999999</v>
      </c>
      <c r="E136" s="263">
        <v>1030.0999999999999</v>
      </c>
      <c r="F136" s="507">
        <v>1173.5</v>
      </c>
      <c r="G136" s="42">
        <f t="shared" si="40"/>
        <v>100</v>
      </c>
      <c r="H136" s="20">
        <f t="shared" si="41"/>
        <v>0</v>
      </c>
    </row>
    <row r="137" spans="1:8" x14ac:dyDescent="0.2">
      <c r="A137" s="90" t="s">
        <v>153</v>
      </c>
      <c r="B137" s="46" t="s">
        <v>267</v>
      </c>
      <c r="C137" s="19"/>
      <c r="D137" s="19"/>
      <c r="E137" s="263"/>
      <c r="F137" s="20">
        <v>1733.3</v>
      </c>
      <c r="G137" s="42" t="e">
        <f t="shared" si="40"/>
        <v>#DIV/0!</v>
      </c>
      <c r="H137" s="20">
        <f t="shared" si="41"/>
        <v>0</v>
      </c>
    </row>
    <row r="138" spans="1:8" ht="36" x14ac:dyDescent="0.2">
      <c r="A138" s="90" t="s">
        <v>154</v>
      </c>
      <c r="B138" s="68" t="s">
        <v>155</v>
      </c>
      <c r="C138" s="41">
        <v>72</v>
      </c>
      <c r="D138" s="41">
        <v>72</v>
      </c>
      <c r="E138" s="263">
        <v>72</v>
      </c>
      <c r="F138" s="20"/>
      <c r="G138" s="42">
        <f>E138/D138*100</f>
        <v>100</v>
      </c>
      <c r="H138" s="20">
        <f>E138-D138</f>
        <v>0</v>
      </c>
    </row>
    <row r="139" spans="1:8" ht="24" x14ac:dyDescent="0.2">
      <c r="A139" s="90" t="s">
        <v>156</v>
      </c>
      <c r="B139" s="117" t="s">
        <v>212</v>
      </c>
      <c r="C139" s="41"/>
      <c r="D139" s="41"/>
      <c r="E139" s="263"/>
      <c r="F139" s="508">
        <v>242.03455</v>
      </c>
      <c r="G139" s="42" t="e">
        <f t="shared" si="40"/>
        <v>#DIV/0!</v>
      </c>
      <c r="H139" s="20">
        <f t="shared" si="41"/>
        <v>0</v>
      </c>
    </row>
    <row r="140" spans="1:8" ht="24" x14ac:dyDescent="0.2">
      <c r="A140" s="90" t="s">
        <v>157</v>
      </c>
      <c r="B140" s="68" t="s">
        <v>158</v>
      </c>
      <c r="C140" s="41"/>
      <c r="D140" s="41"/>
      <c r="E140" s="263"/>
      <c r="F140" s="20"/>
      <c r="G140" s="42" t="e">
        <f t="shared" si="40"/>
        <v>#DIV/0!</v>
      </c>
      <c r="H140" s="20">
        <f t="shared" si="41"/>
        <v>0</v>
      </c>
    </row>
    <row r="141" spans="1:8" x14ac:dyDescent="0.2">
      <c r="A141" s="90" t="s">
        <v>159</v>
      </c>
      <c r="B141" s="68" t="s">
        <v>160</v>
      </c>
      <c r="C141" s="41">
        <v>699.3</v>
      </c>
      <c r="D141" s="41">
        <v>699.3</v>
      </c>
      <c r="E141" s="263">
        <v>619.07491000000005</v>
      </c>
      <c r="F141" s="509">
        <v>675.19743000000005</v>
      </c>
      <c r="G141" s="42">
        <f t="shared" si="40"/>
        <v>88.527800657800668</v>
      </c>
      <c r="H141" s="20">
        <f t="shared" si="41"/>
        <v>-80.225089999999909</v>
      </c>
    </row>
    <row r="142" spans="1:8" ht="12.75" thickBot="1" x14ac:dyDescent="0.25">
      <c r="A142" s="90" t="s">
        <v>161</v>
      </c>
      <c r="B142" s="46" t="s">
        <v>162</v>
      </c>
      <c r="C142" s="19">
        <v>1580.5</v>
      </c>
      <c r="D142" s="19">
        <v>1580.5</v>
      </c>
      <c r="E142" s="336">
        <v>1434.34674</v>
      </c>
      <c r="F142" s="509">
        <v>1417.43253</v>
      </c>
      <c r="G142" s="42">
        <f t="shared" si="40"/>
        <v>90.752720025308449</v>
      </c>
      <c r="H142" s="20">
        <f t="shared" si="41"/>
        <v>-146.15326000000005</v>
      </c>
    </row>
    <row r="143" spans="1:8" ht="12.75" thickBot="1" x14ac:dyDescent="0.25">
      <c r="A143" s="184" t="s">
        <v>163</v>
      </c>
      <c r="B143" s="66" t="s">
        <v>164</v>
      </c>
      <c r="C143" s="25">
        <f>C144</f>
        <v>41635</v>
      </c>
      <c r="D143" s="25">
        <f>D144</f>
        <v>41635</v>
      </c>
      <c r="E143" s="279">
        <f>E144</f>
        <v>38335</v>
      </c>
      <c r="F143" s="118">
        <f>F144</f>
        <v>36328</v>
      </c>
      <c r="G143" s="26">
        <f t="shared" si="40"/>
        <v>92.07397622192866</v>
      </c>
      <c r="H143" s="27">
        <f t="shared" si="41"/>
        <v>-3300</v>
      </c>
    </row>
    <row r="144" spans="1:8" ht="12.75" thickBot="1" x14ac:dyDescent="0.25">
      <c r="A144" s="105" t="s">
        <v>165</v>
      </c>
      <c r="B144" s="14" t="s">
        <v>166</v>
      </c>
      <c r="C144" s="62">
        <v>41635</v>
      </c>
      <c r="D144" s="62">
        <v>41635</v>
      </c>
      <c r="E144" s="269">
        <v>38335</v>
      </c>
      <c r="F144" s="510">
        <v>36328</v>
      </c>
      <c r="G144" s="23">
        <f t="shared" si="40"/>
        <v>92.07397622192866</v>
      </c>
      <c r="H144" s="63">
        <f t="shared" si="41"/>
        <v>-3300</v>
      </c>
    </row>
    <row r="145" spans="1:8" ht="12.75" thickBot="1" x14ac:dyDescent="0.25">
      <c r="A145" s="60" t="s">
        <v>167</v>
      </c>
      <c r="B145" s="195" t="s">
        <v>168</v>
      </c>
      <c r="C145" s="25">
        <f>C146+C147+C148+C149</f>
        <v>50162.084000000003</v>
      </c>
      <c r="D145" s="25">
        <f>D146+D147+D148+D149</f>
        <v>53894.781040000002</v>
      </c>
      <c r="E145" s="279">
        <f>E146+E147+E148+E149</f>
        <v>45403.56007</v>
      </c>
      <c r="F145" s="118">
        <f>F146+F147+F148+F149</f>
        <v>31258.449829999998</v>
      </c>
      <c r="G145" s="26">
        <f t="shared" si="40"/>
        <v>84.244817761300624</v>
      </c>
      <c r="H145" s="27">
        <f t="shared" si="41"/>
        <v>-8491.2209700000021</v>
      </c>
    </row>
    <row r="146" spans="1:8" ht="48" x14ac:dyDescent="0.2">
      <c r="A146" s="119" t="s">
        <v>169</v>
      </c>
      <c r="B146" s="120" t="s">
        <v>170</v>
      </c>
      <c r="C146" s="49">
        <v>27854.284</v>
      </c>
      <c r="D146" s="49">
        <v>28684.88104</v>
      </c>
      <c r="E146" s="280">
        <v>22675.054069999998</v>
      </c>
      <c r="F146" s="512">
        <v>18519.260829999999</v>
      </c>
      <c r="G146" s="122">
        <f t="shared" si="40"/>
        <v>79.048799394986077</v>
      </c>
      <c r="H146" s="121">
        <f t="shared" si="41"/>
        <v>-6009.8269700000019</v>
      </c>
    </row>
    <row r="147" spans="1:8" ht="48" x14ac:dyDescent="0.2">
      <c r="A147" s="123" t="s">
        <v>171</v>
      </c>
      <c r="B147" s="124" t="s">
        <v>172</v>
      </c>
      <c r="C147" s="21">
        <v>12307.8</v>
      </c>
      <c r="D147" s="21">
        <v>13475.7</v>
      </c>
      <c r="E147" s="265">
        <v>11428.505999999999</v>
      </c>
      <c r="F147" s="511">
        <v>11439.189</v>
      </c>
      <c r="G147" s="54">
        <f t="shared" si="40"/>
        <v>84.808254858745741</v>
      </c>
      <c r="H147" s="22">
        <f t="shared" si="41"/>
        <v>-2047.1940000000013</v>
      </c>
    </row>
    <row r="148" spans="1:8" ht="24.75" thickBot="1" x14ac:dyDescent="0.25">
      <c r="A148" s="125" t="s">
        <v>173</v>
      </c>
      <c r="B148" s="126" t="s">
        <v>174</v>
      </c>
      <c r="C148" s="57">
        <v>10000</v>
      </c>
      <c r="D148" s="57">
        <v>10000</v>
      </c>
      <c r="E148" s="268">
        <v>10000</v>
      </c>
      <c r="F148" s="58"/>
      <c r="G148" s="69">
        <f t="shared" si="40"/>
        <v>100</v>
      </c>
      <c r="H148" s="58">
        <f t="shared" si="41"/>
        <v>0</v>
      </c>
    </row>
    <row r="149" spans="1:8" ht="12.75" thickBot="1" x14ac:dyDescent="0.25">
      <c r="A149" s="60" t="s">
        <v>175</v>
      </c>
      <c r="B149" s="196" t="s">
        <v>176</v>
      </c>
      <c r="C149" s="102">
        <f>C150</f>
        <v>0</v>
      </c>
      <c r="D149" s="102">
        <f>D150</f>
        <v>1734.2</v>
      </c>
      <c r="E149" s="330">
        <f>E150</f>
        <v>1300</v>
      </c>
      <c r="F149" s="454">
        <f>F150</f>
        <v>1300</v>
      </c>
      <c r="G149" s="75">
        <v>0</v>
      </c>
      <c r="H149" s="458">
        <f t="shared" ref="H149:H156" si="42">E149-C149</f>
        <v>1300</v>
      </c>
    </row>
    <row r="150" spans="1:8" ht="24.75" thickBot="1" x14ac:dyDescent="0.25">
      <c r="A150" s="211" t="s">
        <v>177</v>
      </c>
      <c r="B150" s="398" t="s">
        <v>178</v>
      </c>
      <c r="C150" s="128">
        <v>0</v>
      </c>
      <c r="D150" s="128">
        <v>1734.2</v>
      </c>
      <c r="E150" s="281">
        <v>1300</v>
      </c>
      <c r="F150" s="129">
        <v>1300</v>
      </c>
      <c r="G150" s="130">
        <v>0</v>
      </c>
      <c r="H150" s="131">
        <f t="shared" si="42"/>
        <v>1300</v>
      </c>
    </row>
    <row r="151" spans="1:8" ht="12.75" thickBot="1" x14ac:dyDescent="0.25">
      <c r="A151" s="184" t="s">
        <v>179</v>
      </c>
      <c r="B151" s="66" t="s">
        <v>180</v>
      </c>
      <c r="C151" s="279">
        <f t="shared" ref="C151:D151" si="43">C152</f>
        <v>0</v>
      </c>
      <c r="D151" s="279">
        <f t="shared" si="43"/>
        <v>0</v>
      </c>
      <c r="E151" s="279">
        <f>E152</f>
        <v>0</v>
      </c>
      <c r="F151" s="118">
        <f>F152</f>
        <v>3</v>
      </c>
      <c r="G151" s="26">
        <v>0</v>
      </c>
      <c r="H151" s="27">
        <f t="shared" si="42"/>
        <v>0</v>
      </c>
    </row>
    <row r="152" spans="1:8" ht="12.75" thickBot="1" x14ac:dyDescent="0.25">
      <c r="A152" s="105" t="s">
        <v>181</v>
      </c>
      <c r="B152" s="132" t="s">
        <v>182</v>
      </c>
      <c r="C152" s="62"/>
      <c r="D152" s="62"/>
      <c r="E152" s="269"/>
      <c r="F152" s="63">
        <v>3</v>
      </c>
      <c r="G152" s="23"/>
      <c r="H152" s="38"/>
    </row>
    <row r="153" spans="1:8" ht="12.75" thickBot="1" x14ac:dyDescent="0.25">
      <c r="A153" s="184" t="s">
        <v>183</v>
      </c>
      <c r="B153" s="66" t="s">
        <v>184</v>
      </c>
      <c r="C153" s="279">
        <f t="shared" ref="C153:D153" si="44">C154+C155</f>
        <v>0</v>
      </c>
      <c r="D153" s="279">
        <f t="shared" si="44"/>
        <v>0</v>
      </c>
      <c r="E153" s="279">
        <f>E154+E155</f>
        <v>0</v>
      </c>
      <c r="F153" s="118">
        <f>F154+F155</f>
        <v>70.886600000000001</v>
      </c>
      <c r="G153" s="26">
        <v>0</v>
      </c>
      <c r="H153" s="27">
        <f t="shared" si="42"/>
        <v>0</v>
      </c>
    </row>
    <row r="154" spans="1:8" ht="24.75" thickBot="1" x14ac:dyDescent="0.25">
      <c r="A154" s="111" t="s">
        <v>185</v>
      </c>
      <c r="B154" s="76" t="s">
        <v>186</v>
      </c>
      <c r="C154" s="200"/>
      <c r="D154" s="200"/>
      <c r="E154" s="264"/>
      <c r="F154" s="513">
        <v>68.267740000000003</v>
      </c>
      <c r="G154" s="75">
        <v>0</v>
      </c>
      <c r="H154" s="458">
        <f t="shared" si="42"/>
        <v>0</v>
      </c>
    </row>
    <row r="155" spans="1:8" ht="24.75" thickBot="1" x14ac:dyDescent="0.25">
      <c r="A155" s="134" t="s">
        <v>187</v>
      </c>
      <c r="B155" s="135" t="s">
        <v>188</v>
      </c>
      <c r="C155" s="62"/>
      <c r="D155" s="62"/>
      <c r="E155" s="269"/>
      <c r="F155" s="514">
        <v>2.6188600000000002</v>
      </c>
      <c r="G155" s="23">
        <v>0</v>
      </c>
      <c r="H155" s="63">
        <f t="shared" si="42"/>
        <v>0</v>
      </c>
    </row>
    <row r="156" spans="1:8" ht="12.75" thickBot="1" x14ac:dyDescent="0.25">
      <c r="A156" s="60" t="s">
        <v>189</v>
      </c>
      <c r="B156" s="193" t="s">
        <v>190</v>
      </c>
      <c r="C156" s="279">
        <f t="shared" ref="C156:D156" si="45">C157</f>
        <v>0</v>
      </c>
      <c r="D156" s="279">
        <f t="shared" si="45"/>
        <v>0</v>
      </c>
      <c r="E156" s="279">
        <f>E157</f>
        <v>0</v>
      </c>
      <c r="F156" s="118">
        <f>F157</f>
        <v>-39.613750000000003</v>
      </c>
      <c r="G156" s="26">
        <v>0</v>
      </c>
      <c r="H156" s="27">
        <f t="shared" si="42"/>
        <v>0</v>
      </c>
    </row>
    <row r="157" spans="1:8" ht="12.75" thickBot="1" x14ac:dyDescent="0.25">
      <c r="A157" s="212" t="s">
        <v>191</v>
      </c>
      <c r="B157" s="136" t="s">
        <v>192</v>
      </c>
      <c r="C157" s="62"/>
      <c r="D157" s="62"/>
      <c r="E157" s="269"/>
      <c r="F157" s="518">
        <v>-39.613750000000003</v>
      </c>
      <c r="G157" s="23"/>
      <c r="H157" s="63"/>
    </row>
    <row r="158" spans="1:8" ht="12.75" thickBot="1" x14ac:dyDescent="0.25">
      <c r="A158" s="197"/>
      <c r="B158" s="193" t="s">
        <v>193</v>
      </c>
      <c r="C158" s="25">
        <f>C8+C107</f>
        <v>508367.58399999997</v>
      </c>
      <c r="D158" s="25">
        <f>D8+D107</f>
        <v>536041.78103999991</v>
      </c>
      <c r="E158" s="118">
        <f>E8+E107</f>
        <v>479112.31586999999</v>
      </c>
      <c r="F158" s="118">
        <f>F8+F107</f>
        <v>420838.01514000003</v>
      </c>
      <c r="G158" s="26">
        <f>E158/D158*100</f>
        <v>89.379658977412475</v>
      </c>
      <c r="H158" s="27">
        <f>E158-D158</f>
        <v>-56929.465169999923</v>
      </c>
    </row>
    <row r="159" spans="1:8" x14ac:dyDescent="0.2">
      <c r="A159" s="1"/>
      <c r="B159" s="9"/>
      <c r="C159" s="137"/>
      <c r="D159" s="137"/>
      <c r="F159" s="455"/>
      <c r="G159" s="139"/>
      <c r="H159" s="140"/>
    </row>
    <row r="160" spans="1:8" x14ac:dyDescent="0.2">
      <c r="A160" s="12" t="s">
        <v>194</v>
      </c>
      <c r="B160" s="12"/>
      <c r="C160" s="141"/>
      <c r="D160" s="141"/>
      <c r="E160" s="282"/>
      <c r="F160" s="142"/>
      <c r="G160" s="12"/>
    </row>
    <row r="161" spans="1:8" x14ac:dyDescent="0.2">
      <c r="A161" s="12" t="s">
        <v>195</v>
      </c>
      <c r="B161" s="13"/>
      <c r="C161" s="144"/>
      <c r="D161" s="144"/>
      <c r="E161" s="282" t="s">
        <v>196</v>
      </c>
      <c r="F161" s="456"/>
      <c r="G161" s="12"/>
    </row>
    <row r="162" spans="1:8" x14ac:dyDescent="0.2">
      <c r="A162" s="12"/>
      <c r="B162" s="13"/>
      <c r="C162" s="144"/>
      <c r="D162" s="144"/>
      <c r="E162" s="282"/>
      <c r="F162" s="456"/>
      <c r="G162" s="12"/>
    </row>
    <row r="163" spans="1:8" x14ac:dyDescent="0.2">
      <c r="A163" s="146" t="s">
        <v>197</v>
      </c>
      <c r="B163" s="12"/>
      <c r="C163" s="147"/>
      <c r="D163" s="147"/>
      <c r="E163" s="283"/>
      <c r="F163" s="148"/>
    </row>
    <row r="164" spans="1:8" x14ac:dyDescent="0.2">
      <c r="A164" s="146" t="s">
        <v>198</v>
      </c>
      <c r="C164" s="147"/>
      <c r="D164" s="147"/>
      <c r="E164" s="283"/>
      <c r="F164" s="10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</row>
    <row r="170" spans="1:8" x14ac:dyDescent="0.2">
      <c r="A170" s="1"/>
    </row>
    <row r="171" spans="1:8" x14ac:dyDescent="0.2">
      <c r="A171" s="1"/>
      <c r="B171" s="6"/>
      <c r="C171" s="6"/>
      <c r="D171" s="6"/>
      <c r="E171" s="284"/>
      <c r="F171" s="6"/>
      <c r="G171" s="6"/>
      <c r="H171" s="6"/>
    </row>
  </sheetData>
  <mergeCells count="17">
    <mergeCell ref="F5:F7"/>
    <mergeCell ref="H36:H37"/>
    <mergeCell ref="G5:H5"/>
    <mergeCell ref="G6:G7"/>
    <mergeCell ref="H6:H7"/>
    <mergeCell ref="F36:F37"/>
    <mergeCell ref="G36:G37"/>
    <mergeCell ref="A36:A37"/>
    <mergeCell ref="B36:B37"/>
    <mergeCell ref="C36:C37"/>
    <mergeCell ref="D36:D37"/>
    <mergeCell ref="E36:E37"/>
    <mergeCell ref="A5:A7"/>
    <mergeCell ref="B5:B7"/>
    <mergeCell ref="C5:C7"/>
    <mergeCell ref="D5:D7"/>
    <mergeCell ref="E5:E7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5"/>
  <sheetViews>
    <sheetView workbookViewId="0">
      <selection activeCell="B10" sqref="B10"/>
    </sheetView>
  </sheetViews>
  <sheetFormatPr defaultRowHeight="12" x14ac:dyDescent="0.2"/>
  <cols>
    <col min="1" max="1" width="19.5703125" style="14" customWidth="1"/>
    <col min="2" max="2" width="77.2851562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273</v>
      </c>
      <c r="C4" s="3"/>
      <c r="D4" s="3"/>
      <c r="G4" s="9"/>
      <c r="H4" s="9"/>
    </row>
    <row r="5" spans="1:8" s="10" customFormat="1" ht="12.75" customHeight="1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47" t="s">
        <v>274</v>
      </c>
      <c r="F5" s="519" t="s">
        <v>275</v>
      </c>
      <c r="G5" s="524" t="s">
        <v>6</v>
      </c>
      <c r="H5" s="525"/>
    </row>
    <row r="6" spans="1:8" s="10" customFormat="1" x14ac:dyDescent="0.2">
      <c r="A6" s="541"/>
      <c r="B6" s="543"/>
      <c r="C6" s="545"/>
      <c r="D6" s="545"/>
      <c r="E6" s="548"/>
      <c r="F6" s="520"/>
      <c r="G6" s="526" t="s">
        <v>7</v>
      </c>
      <c r="H6" s="528" t="s">
        <v>8</v>
      </c>
    </row>
    <row r="7" spans="1:8" ht="12.75" thickBot="1" x14ac:dyDescent="0.25">
      <c r="A7" s="542"/>
      <c r="B7" s="527"/>
      <c r="C7" s="546"/>
      <c r="D7" s="546"/>
      <c r="E7" s="549"/>
      <c r="F7" s="521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208">
        <f>C9+C20+C29+C47+C58+C88+C34+C55+C14+C52</f>
        <v>91183.700000000012</v>
      </c>
      <c r="D8" s="208">
        <f>D9+D20+D29+D47+D58+D88+D34+D55+D14+D52</f>
        <v>91183.700000000012</v>
      </c>
      <c r="E8" s="96">
        <f>E9+E20+E29+E47+E58+E88+E34+E55+E14+E52</f>
        <v>10585.602140000001</v>
      </c>
      <c r="F8" s="96">
        <f>F9+F20+F29+F47+F58+F88+F34+F55+F14+F52</f>
        <v>10207.477849999999</v>
      </c>
      <c r="G8" s="97">
        <f t="shared" ref="G8:G25" si="0">E8/D8*100</f>
        <v>11.609094761454076</v>
      </c>
      <c r="H8" s="209">
        <f>E8-D8</f>
        <v>-80598.097860000009</v>
      </c>
    </row>
    <row r="9" spans="1:8" s="13" customFormat="1" ht="12.75" thickBot="1" x14ac:dyDescent="0.25">
      <c r="A9" s="232" t="s">
        <v>214</v>
      </c>
      <c r="B9" s="203" t="s">
        <v>10</v>
      </c>
      <c r="C9" s="235">
        <f>C10</f>
        <v>54096.3</v>
      </c>
      <c r="D9" s="233">
        <f>D10</f>
        <v>54096.3</v>
      </c>
      <c r="E9" s="230">
        <f>E10</f>
        <v>8124.3658500000001</v>
      </c>
      <c r="F9" s="230">
        <f>F10</f>
        <v>8184.5470099999993</v>
      </c>
      <c r="G9" s="75">
        <f t="shared" si="0"/>
        <v>15.018339239467393</v>
      </c>
      <c r="H9" s="205">
        <f t="shared" ref="H9:H25" si="1">E9-D9</f>
        <v>-45971.934150000001</v>
      </c>
    </row>
    <row r="10" spans="1:8" x14ac:dyDescent="0.2">
      <c r="A10" s="134" t="s">
        <v>215</v>
      </c>
      <c r="B10" s="15" t="s">
        <v>11</v>
      </c>
      <c r="C10" s="16">
        <f>C11+C12+C13</f>
        <v>54096.3</v>
      </c>
      <c r="D10" s="16">
        <f>D11+D12+D13</f>
        <v>54096.3</v>
      </c>
      <c r="E10" s="16">
        <f>E11+E12+E13</f>
        <v>8124.3658500000001</v>
      </c>
      <c r="F10" s="16">
        <f>F11+F12+F13</f>
        <v>8184.5470099999993</v>
      </c>
      <c r="G10" s="17">
        <f t="shared" si="0"/>
        <v>15.018339239467393</v>
      </c>
      <c r="H10" s="18">
        <f t="shared" si="1"/>
        <v>-45971.934150000001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31">
        <v>8049.2463699999998</v>
      </c>
      <c r="F11" s="30">
        <v>8111.6069200000002</v>
      </c>
      <c r="G11" s="157">
        <f>E11/D11*100</f>
        <v>15.084427047317062</v>
      </c>
      <c r="H11" s="31">
        <f t="shared" si="1"/>
        <v>-45312.053630000002</v>
      </c>
    </row>
    <row r="12" spans="1:8" ht="48" x14ac:dyDescent="0.2">
      <c r="A12" s="171" t="s">
        <v>217</v>
      </c>
      <c r="B12" s="158" t="s">
        <v>13</v>
      </c>
      <c r="C12" s="30">
        <v>235</v>
      </c>
      <c r="D12" s="30">
        <v>235</v>
      </c>
      <c r="E12" s="31">
        <v>44.600050000000003</v>
      </c>
      <c r="F12" s="30">
        <v>70.935320000000004</v>
      </c>
      <c r="G12" s="157">
        <f t="shared" si="0"/>
        <v>18.978744680851065</v>
      </c>
      <c r="H12" s="31">
        <f t="shared" si="1"/>
        <v>-190.39994999999999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34">
        <v>30.51943</v>
      </c>
      <c r="F13" s="33">
        <v>2.0047700000000002</v>
      </c>
      <c r="G13" s="160">
        <f t="shared" si="0"/>
        <v>6.1038860000000001</v>
      </c>
      <c r="H13" s="34">
        <f t="shared" si="1"/>
        <v>-469.48057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1.52485</v>
      </c>
      <c r="F14" s="25">
        <f t="shared" si="2"/>
        <v>1.2056200000000001</v>
      </c>
      <c r="G14" s="26" t="e">
        <f t="shared" si="0"/>
        <v>#DIV/0!</v>
      </c>
      <c r="H14" s="27">
        <f t="shared" si="1"/>
        <v>1.52485</v>
      </c>
    </row>
    <row r="15" spans="1:8" x14ac:dyDescent="0.2">
      <c r="A15" s="181" t="s">
        <v>220</v>
      </c>
      <c r="B15" s="28" t="s">
        <v>16</v>
      </c>
      <c r="C15" s="16">
        <f t="shared" ref="C15" si="3">C16+C17+C18+C19</f>
        <v>0</v>
      </c>
      <c r="D15" s="16">
        <f t="shared" ref="D15:F15" si="4">D16+D17+D18+D19</f>
        <v>0</v>
      </c>
      <c r="E15" s="16">
        <f t="shared" si="4"/>
        <v>1.52485</v>
      </c>
      <c r="F15" s="16">
        <f t="shared" si="4"/>
        <v>1.2056200000000001</v>
      </c>
      <c r="G15" s="17" t="e">
        <f t="shared" si="0"/>
        <v>#DIV/0!</v>
      </c>
      <c r="H15" s="18">
        <f t="shared" si="1"/>
        <v>1.52485</v>
      </c>
    </row>
    <row r="16" spans="1:8" x14ac:dyDescent="0.2">
      <c r="A16" s="182" t="s">
        <v>221</v>
      </c>
      <c r="B16" s="29" t="s">
        <v>17</v>
      </c>
      <c r="C16" s="30"/>
      <c r="D16" s="30"/>
      <c r="E16" s="31">
        <v>0.71350000000000002</v>
      </c>
      <c r="F16" s="30">
        <v>0.56615000000000004</v>
      </c>
      <c r="G16" s="17" t="e">
        <f t="shared" si="0"/>
        <v>#DIV/0!</v>
      </c>
      <c r="H16" s="20">
        <f t="shared" si="1"/>
        <v>0.71350000000000002</v>
      </c>
    </row>
    <row r="17" spans="1:8" x14ac:dyDescent="0.2">
      <c r="A17" s="182" t="s">
        <v>222</v>
      </c>
      <c r="B17" s="29" t="s">
        <v>18</v>
      </c>
      <c r="C17" s="30"/>
      <c r="D17" s="30"/>
      <c r="E17" s="31">
        <v>4.8799999999999998E-3</v>
      </c>
      <c r="F17" s="30">
        <v>3.65E-3</v>
      </c>
      <c r="G17" s="17" t="e">
        <f t="shared" si="0"/>
        <v>#DIV/0!</v>
      </c>
      <c r="H17" s="20">
        <f t="shared" si="1"/>
        <v>4.8799999999999998E-3</v>
      </c>
    </row>
    <row r="18" spans="1:8" x14ac:dyDescent="0.2">
      <c r="A18" s="182" t="s">
        <v>223</v>
      </c>
      <c r="B18" s="29" t="s">
        <v>19</v>
      </c>
      <c r="C18" s="30"/>
      <c r="D18" s="30"/>
      <c r="E18" s="31">
        <v>0.87978000000000001</v>
      </c>
      <c r="F18" s="30">
        <v>0.75063999999999997</v>
      </c>
      <c r="G18" s="17" t="e">
        <f t="shared" si="0"/>
        <v>#DIV/0!</v>
      </c>
      <c r="H18" s="20">
        <f t="shared" si="1"/>
        <v>0.87978000000000001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34">
        <v>-7.331E-2</v>
      </c>
      <c r="F19" s="33">
        <v>-0.11482000000000001</v>
      </c>
      <c r="G19" s="23" t="e">
        <f t="shared" si="0"/>
        <v>#DIV/0!</v>
      </c>
      <c r="H19" s="22">
        <f t="shared" si="1"/>
        <v>-7.331E-2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C21+C27+C28+C24+C25</f>
        <v>23424.5</v>
      </c>
      <c r="D20" s="190">
        <f>D21+D27+D28+D24+D25</f>
        <v>23424.5</v>
      </c>
      <c r="E20" s="25">
        <f t="shared" ref="E20" si="5">E21+E27+E28+E24+E25</f>
        <v>1354.3189</v>
      </c>
      <c r="F20" s="25">
        <f>F21+F27+F28+F24+F25</f>
        <v>1188.7847500000003</v>
      </c>
      <c r="G20" s="188">
        <f t="shared" si="0"/>
        <v>5.7816341864287395</v>
      </c>
      <c r="H20" s="27">
        <f t="shared" si="1"/>
        <v>-22070.181100000002</v>
      </c>
    </row>
    <row r="21" spans="1:8" s="35" customFormat="1" x14ac:dyDescent="0.2">
      <c r="A21" s="134" t="s">
        <v>226</v>
      </c>
      <c r="B21" s="36" t="s">
        <v>22</v>
      </c>
      <c r="C21" s="16">
        <f>C22+C23</f>
        <v>20225</v>
      </c>
      <c r="D21" s="16">
        <f>D22+D23</f>
        <v>20225</v>
      </c>
      <c r="E21" s="16">
        <f>E22+E23+E24</f>
        <v>1171.3047300000001</v>
      </c>
      <c r="F21" s="16">
        <f>F22+F23</f>
        <v>431.63016000000005</v>
      </c>
      <c r="G21" s="37">
        <f t="shared" si="0"/>
        <v>5.7913707292954264</v>
      </c>
      <c r="H21" s="38">
        <f t="shared" si="1"/>
        <v>-19053.69527</v>
      </c>
    </row>
    <row r="22" spans="1:8" s="35" customFormat="1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31">
        <v>938.91728999999998</v>
      </c>
      <c r="F22" s="30">
        <v>221.22763</v>
      </c>
      <c r="G22" s="216">
        <f t="shared" si="0"/>
        <v>7.3646347948858732</v>
      </c>
      <c r="H22" s="31">
        <f t="shared" si="1"/>
        <v>-11810.082710000001</v>
      </c>
    </row>
    <row r="23" spans="1:8" ht="24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31">
        <v>232.38744</v>
      </c>
      <c r="F23" s="30">
        <v>210.40253000000001</v>
      </c>
      <c r="G23" s="216">
        <f t="shared" si="0"/>
        <v>3.1084462279293743</v>
      </c>
      <c r="H23" s="31">
        <f t="shared" si="1"/>
        <v>-7243.6125599999996</v>
      </c>
    </row>
    <row r="24" spans="1:8" x14ac:dyDescent="0.2">
      <c r="A24" s="91" t="s">
        <v>229</v>
      </c>
      <c r="B24" s="43" t="s">
        <v>25</v>
      </c>
      <c r="C24" s="41"/>
      <c r="D24" s="41"/>
      <c r="E24" s="20"/>
      <c r="F24" s="19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0">
        <v>-3.5059300000000002</v>
      </c>
      <c r="F25" s="19">
        <v>111.92425</v>
      </c>
      <c r="G25" s="42" t="e">
        <f t="shared" si="0"/>
        <v>#DIV/0!</v>
      </c>
      <c r="H25" s="20">
        <f t="shared" si="1"/>
        <v>-3.5059300000000002</v>
      </c>
    </row>
    <row r="26" spans="1:8" x14ac:dyDescent="0.2">
      <c r="A26" s="174" t="s">
        <v>231</v>
      </c>
      <c r="B26" s="45" t="s">
        <v>27</v>
      </c>
      <c r="C26" s="16"/>
      <c r="D26" s="16"/>
      <c r="E26" s="18"/>
      <c r="F26" s="16"/>
      <c r="G26" s="23"/>
      <c r="H26" s="18"/>
    </row>
    <row r="27" spans="1:8" x14ac:dyDescent="0.2">
      <c r="A27" s="92" t="s">
        <v>232</v>
      </c>
      <c r="B27" s="46" t="s">
        <v>28</v>
      </c>
      <c r="C27" s="19">
        <v>2622.5</v>
      </c>
      <c r="D27" s="19">
        <v>2622.5</v>
      </c>
      <c r="E27" s="20">
        <v>131.86725999999999</v>
      </c>
      <c r="F27" s="19">
        <v>506.20460000000003</v>
      </c>
      <c r="G27" s="42">
        <f>E27/D27*100</f>
        <v>5.0283035271687311</v>
      </c>
      <c r="H27" s="20">
        <f t="shared" ref="H27:H34" si="6">E27-D27</f>
        <v>-2490.63274</v>
      </c>
    </row>
    <row r="28" spans="1:8" ht="12.75" thickBot="1" x14ac:dyDescent="0.25">
      <c r="A28" s="134" t="s">
        <v>233</v>
      </c>
      <c r="B28" s="47" t="s">
        <v>29</v>
      </c>
      <c r="C28" s="21">
        <v>577</v>
      </c>
      <c r="D28" s="21">
        <v>577</v>
      </c>
      <c r="E28" s="22">
        <v>54.652839999999998</v>
      </c>
      <c r="F28" s="21">
        <v>139.02503999999999</v>
      </c>
      <c r="G28" s="42">
        <f>E28/D28*100</f>
        <v>9.4718960138648178</v>
      </c>
      <c r="H28" s="22">
        <f t="shared" si="6"/>
        <v>-522.34716000000003</v>
      </c>
    </row>
    <row r="29" spans="1:8" ht="12.75" thickBot="1" x14ac:dyDescent="0.25">
      <c r="A29" s="60" t="s">
        <v>234</v>
      </c>
      <c r="B29" s="187" t="s">
        <v>30</v>
      </c>
      <c r="C29" s="190">
        <f>C30+C32</f>
        <v>1645</v>
      </c>
      <c r="D29" s="190">
        <f>D30+D32</f>
        <v>1645</v>
      </c>
      <c r="E29" s="190">
        <f t="shared" ref="E29:F29" si="7">E30+E32</f>
        <v>244.83702</v>
      </c>
      <c r="F29" s="190">
        <f t="shared" si="7"/>
        <v>157.20004</v>
      </c>
      <c r="G29" s="26">
        <f t="shared" ref="G29:G32" si="8">E29/D29*100</f>
        <v>14.8837094224924</v>
      </c>
      <c r="H29" s="11">
        <f t="shared" si="6"/>
        <v>-1400.1629800000001</v>
      </c>
    </row>
    <row r="30" spans="1:8" x14ac:dyDescent="0.2">
      <c r="A30" s="119" t="s">
        <v>235</v>
      </c>
      <c r="B30" s="48" t="s">
        <v>31</v>
      </c>
      <c r="C30" s="49">
        <f>C31</f>
        <v>1639</v>
      </c>
      <c r="D30" s="49">
        <f>D31</f>
        <v>1639</v>
      </c>
      <c r="E30" s="49">
        <f>E31</f>
        <v>244.83702</v>
      </c>
      <c r="F30" s="16">
        <f>F31</f>
        <v>157.20004</v>
      </c>
      <c r="G30" s="17">
        <f t="shared" si="8"/>
        <v>14.93819524100061</v>
      </c>
      <c r="H30" s="18">
        <f t="shared" si="6"/>
        <v>-1394.1629800000001</v>
      </c>
    </row>
    <row r="31" spans="1:8" x14ac:dyDescent="0.2">
      <c r="A31" s="91" t="s">
        <v>236</v>
      </c>
      <c r="B31" s="50" t="s">
        <v>32</v>
      </c>
      <c r="C31" s="30">
        <v>1639</v>
      </c>
      <c r="D31" s="30">
        <v>1639</v>
      </c>
      <c r="E31" s="31">
        <v>244.83702</v>
      </c>
      <c r="F31" s="30">
        <v>157.20004</v>
      </c>
      <c r="G31" s="216">
        <f t="shared" si="8"/>
        <v>14.93819524100061</v>
      </c>
      <c r="H31" s="31">
        <f t="shared" si="6"/>
        <v>-1394.1629800000001</v>
      </c>
    </row>
    <row r="32" spans="1:8" x14ac:dyDescent="0.2">
      <c r="A32" s="91" t="s">
        <v>237</v>
      </c>
      <c r="B32" s="161" t="s">
        <v>33</v>
      </c>
      <c r="C32" s="19">
        <f>C33</f>
        <v>6</v>
      </c>
      <c r="D32" s="19">
        <f t="shared" ref="D32:F32" si="9">D33</f>
        <v>6</v>
      </c>
      <c r="E32" s="19">
        <f t="shared" si="9"/>
        <v>0</v>
      </c>
      <c r="F32" s="19">
        <f t="shared" si="9"/>
        <v>0</v>
      </c>
      <c r="G32" s="42">
        <f t="shared" si="8"/>
        <v>0</v>
      </c>
      <c r="H32" s="20">
        <f t="shared" si="6"/>
        <v>-6</v>
      </c>
    </row>
    <row r="33" spans="1:234" ht="12.75" thickBot="1" x14ac:dyDescent="0.25">
      <c r="A33" s="173" t="s">
        <v>241</v>
      </c>
      <c r="B33" s="50" t="s">
        <v>37</v>
      </c>
      <c r="C33" s="30">
        <v>6</v>
      </c>
      <c r="D33" s="30">
        <v>6</v>
      </c>
      <c r="E33" s="31"/>
      <c r="F33" s="30"/>
      <c r="G33" s="216">
        <v>0</v>
      </c>
      <c r="H33" s="31">
        <f t="shared" si="6"/>
        <v>-6</v>
      </c>
    </row>
    <row r="34" spans="1:234" x14ac:dyDescent="0.2">
      <c r="A34" s="534" t="s">
        <v>242</v>
      </c>
      <c r="B34" s="536" t="s">
        <v>38</v>
      </c>
      <c r="C34" s="538">
        <f>C36+C44</f>
        <v>11620.1</v>
      </c>
      <c r="D34" s="538">
        <f>D36+D44</f>
        <v>11620.1</v>
      </c>
      <c r="E34" s="530">
        <f>E36+E44</f>
        <v>604.67052000000001</v>
      </c>
      <c r="F34" s="530">
        <f>F38+F39+F41+F44</f>
        <v>459.14357999999999</v>
      </c>
      <c r="G34" s="532">
        <f>E34/D34*100</f>
        <v>5.2036602094646351</v>
      </c>
      <c r="H34" s="522">
        <f t="shared" si="6"/>
        <v>-11015.429480000001</v>
      </c>
    </row>
    <row r="35" spans="1:234" ht="12.75" thickBot="1" x14ac:dyDescent="0.25">
      <c r="A35" s="535"/>
      <c r="B35" s="537"/>
      <c r="C35" s="539"/>
      <c r="D35" s="539"/>
      <c r="E35" s="531"/>
      <c r="F35" s="531"/>
      <c r="G35" s="533"/>
      <c r="H35" s="523"/>
    </row>
    <row r="36" spans="1:234" ht="48" x14ac:dyDescent="0.2">
      <c r="A36" s="111" t="s">
        <v>243</v>
      </c>
      <c r="B36" s="51" t="s">
        <v>39</v>
      </c>
      <c r="C36" s="16">
        <f>C37+C39+C41+C43</f>
        <v>11309.1</v>
      </c>
      <c r="D36" s="16">
        <f>D37+D39+D41+D43</f>
        <v>11309.1</v>
      </c>
      <c r="E36" s="16">
        <f>E37+E39+E41+E43</f>
        <v>535.84581000000003</v>
      </c>
      <c r="F36" s="16">
        <f t="shared" ref="F36" si="10">F37+F39+F41+F43</f>
        <v>396.81230999999997</v>
      </c>
      <c r="G36" s="42">
        <f t="shared" ref="G36:G49" si="11">E36/D36*100</f>
        <v>4.7381826140011141</v>
      </c>
      <c r="H36" s="18">
        <f t="shared" ref="H36:H86" si="12">E36-D36</f>
        <v>-10773.25419</v>
      </c>
    </row>
    <row r="37" spans="1:234" ht="24" x14ac:dyDescent="0.2">
      <c r="A37" s="90" t="s">
        <v>244</v>
      </c>
      <c r="B37" s="52" t="s">
        <v>40</v>
      </c>
      <c r="C37" s="19">
        <f>C38</f>
        <v>10328.700000000001</v>
      </c>
      <c r="D37" s="19">
        <f>D38</f>
        <v>10328.700000000001</v>
      </c>
      <c r="E37" s="20">
        <f>E38</f>
        <v>457.32139000000001</v>
      </c>
      <c r="F37" s="19">
        <f>F38</f>
        <v>369.69668999999999</v>
      </c>
      <c r="G37" s="42">
        <f t="shared" si="11"/>
        <v>4.4276761838372689</v>
      </c>
      <c r="H37" s="20">
        <f t="shared" si="12"/>
        <v>-9871.3786100000016</v>
      </c>
    </row>
    <row r="38" spans="1:234" ht="24" x14ac:dyDescent="0.2">
      <c r="A38" s="123" t="s">
        <v>245</v>
      </c>
      <c r="B38" s="53" t="s">
        <v>40</v>
      </c>
      <c r="C38" s="33">
        <v>10328.700000000001</v>
      </c>
      <c r="D38" s="33">
        <v>10328.700000000001</v>
      </c>
      <c r="E38" s="34">
        <v>457.32139000000001</v>
      </c>
      <c r="F38" s="217">
        <v>369.69668999999999</v>
      </c>
      <c r="G38" s="218">
        <f t="shared" si="11"/>
        <v>4.4276761838372689</v>
      </c>
      <c r="H38" s="219">
        <f t="shared" si="12"/>
        <v>-9871.3786100000016</v>
      </c>
    </row>
    <row r="39" spans="1:234" ht="24" x14ac:dyDescent="0.2">
      <c r="A39" s="175" t="s">
        <v>246</v>
      </c>
      <c r="B39" s="43" t="s">
        <v>41</v>
      </c>
      <c r="C39" s="19">
        <f>C40</f>
        <v>669.9</v>
      </c>
      <c r="D39" s="19">
        <f>D40</f>
        <v>669.9</v>
      </c>
      <c r="E39" s="20">
        <f>E40</f>
        <v>0</v>
      </c>
      <c r="F39" s="19">
        <f>F40</f>
        <v>0</v>
      </c>
      <c r="G39" s="42">
        <f t="shared" si="11"/>
        <v>0</v>
      </c>
      <c r="H39" s="20">
        <f t="shared" si="12"/>
        <v>-669.9</v>
      </c>
    </row>
    <row r="40" spans="1:234" ht="24" x14ac:dyDescent="0.2">
      <c r="A40" s="176" t="s">
        <v>247</v>
      </c>
      <c r="B40" s="40" t="s">
        <v>41</v>
      </c>
      <c r="C40" s="30">
        <v>669.9</v>
      </c>
      <c r="D40" s="30">
        <v>669.9</v>
      </c>
      <c r="E40" s="31"/>
      <c r="F40" s="30"/>
      <c r="G40" s="216">
        <f t="shared" si="11"/>
        <v>0</v>
      </c>
      <c r="H40" s="31">
        <f t="shared" si="12"/>
        <v>-669.9</v>
      </c>
    </row>
    <row r="41" spans="1:234" ht="36" x14ac:dyDescent="0.2">
      <c r="A41" s="123" t="s">
        <v>248</v>
      </c>
      <c r="B41" s="161" t="s">
        <v>42</v>
      </c>
      <c r="C41" s="21">
        <f>C42</f>
        <v>107.4</v>
      </c>
      <c r="D41" s="21">
        <f>D42</f>
        <v>107.4</v>
      </c>
      <c r="E41" s="20">
        <f>E42</f>
        <v>19.670999999999999</v>
      </c>
      <c r="F41" s="19">
        <f>F42</f>
        <v>27.11562</v>
      </c>
      <c r="G41" s="42">
        <f t="shared" si="11"/>
        <v>18.315642458100555</v>
      </c>
      <c r="H41" s="55">
        <f t="shared" si="12"/>
        <v>-87.729000000000013</v>
      </c>
    </row>
    <row r="42" spans="1:234" s="56" customFormat="1" ht="36" x14ac:dyDescent="0.2">
      <c r="A42" s="180" t="s">
        <v>249</v>
      </c>
      <c r="B42" s="40" t="s">
        <v>43</v>
      </c>
      <c r="C42" s="30">
        <v>107.4</v>
      </c>
      <c r="D42" s="30">
        <v>107.4</v>
      </c>
      <c r="E42" s="31">
        <v>19.670999999999999</v>
      </c>
      <c r="F42" s="220">
        <v>27.11562</v>
      </c>
      <c r="G42" s="216">
        <f t="shared" si="11"/>
        <v>18.315642458100555</v>
      </c>
      <c r="H42" s="31">
        <f t="shared" si="12"/>
        <v>-87.729000000000013</v>
      </c>
    </row>
    <row r="43" spans="1:234" s="56" customFormat="1" ht="61.5" customHeight="1" thickBot="1" x14ac:dyDescent="0.25">
      <c r="A43" s="123" t="s">
        <v>250</v>
      </c>
      <c r="B43" s="213" t="s">
        <v>44</v>
      </c>
      <c r="C43" s="57">
        <v>203.1</v>
      </c>
      <c r="D43" s="57">
        <v>203.1</v>
      </c>
      <c r="E43" s="58">
        <v>58.85342</v>
      </c>
      <c r="F43" s="59"/>
      <c r="G43" s="42">
        <f t="shared" si="11"/>
        <v>28.977557853274249</v>
      </c>
      <c r="H43" s="20">
        <f t="shared" si="12"/>
        <v>-144.24657999999999</v>
      </c>
    </row>
    <row r="44" spans="1:234" s="61" customFormat="1" ht="12.75" thickBot="1" x14ac:dyDescent="0.25">
      <c r="A44" s="60" t="s">
        <v>251</v>
      </c>
      <c r="B44" s="189" t="s">
        <v>45</v>
      </c>
      <c r="C44" s="25">
        <f>C45+C46</f>
        <v>311</v>
      </c>
      <c r="D44" s="25">
        <f>D45+D46</f>
        <v>311</v>
      </c>
      <c r="E44" s="25">
        <f>E45+E46</f>
        <v>68.824709999999996</v>
      </c>
      <c r="F44" s="25">
        <f t="shared" ref="F44" si="13">F45+F46</f>
        <v>62.331270000000004</v>
      </c>
      <c r="G44" s="188">
        <f t="shared" si="11"/>
        <v>22.130131832797424</v>
      </c>
      <c r="H44" s="27">
        <f t="shared" si="12"/>
        <v>-242.17529000000002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6" customFormat="1" x14ac:dyDescent="0.2">
      <c r="A45" s="105" t="s">
        <v>252</v>
      </c>
      <c r="B45" s="48" t="s">
        <v>45</v>
      </c>
      <c r="C45" s="62">
        <v>300</v>
      </c>
      <c r="D45" s="62">
        <v>300</v>
      </c>
      <c r="E45" s="63">
        <v>68.824709999999996</v>
      </c>
      <c r="F45" s="64">
        <v>62.331270000000004</v>
      </c>
      <c r="G45" s="23">
        <f t="shared" si="11"/>
        <v>22.941569999999999</v>
      </c>
      <c r="H45" s="38">
        <f t="shared" si="12"/>
        <v>-231.17529000000002</v>
      </c>
    </row>
    <row r="46" spans="1:234" s="56" customFormat="1" ht="48.75" thickBot="1" x14ac:dyDescent="0.25">
      <c r="A46" s="177" t="s">
        <v>253</v>
      </c>
      <c r="B46" s="65" t="s">
        <v>46</v>
      </c>
      <c r="C46" s="21">
        <v>11</v>
      </c>
      <c r="D46" s="21">
        <v>11</v>
      </c>
      <c r="E46" s="22"/>
      <c r="F46" s="21"/>
      <c r="G46" s="54"/>
      <c r="H46" s="22"/>
    </row>
    <row r="47" spans="1:234" s="56" customFormat="1" ht="12.75" thickBot="1" x14ac:dyDescent="0.25">
      <c r="A47" s="60" t="s">
        <v>264</v>
      </c>
      <c r="B47" s="187" t="s">
        <v>47</v>
      </c>
      <c r="C47" s="190">
        <f>C48</f>
        <v>76.8</v>
      </c>
      <c r="D47" s="190">
        <f>D48</f>
        <v>76.8</v>
      </c>
      <c r="E47" s="190">
        <f>E48</f>
        <v>13.20173</v>
      </c>
      <c r="F47" s="190">
        <f>F48</f>
        <v>4.5100000000000001E-2</v>
      </c>
      <c r="G47" s="188">
        <f t="shared" si="11"/>
        <v>17.189752604166667</v>
      </c>
      <c r="H47" s="27">
        <f t="shared" si="12"/>
        <v>-63.598269999999999</v>
      </c>
    </row>
    <row r="48" spans="1:234" s="56" customFormat="1" x14ac:dyDescent="0.2">
      <c r="A48" s="134" t="s">
        <v>265</v>
      </c>
      <c r="B48" s="67" t="s">
        <v>48</v>
      </c>
      <c r="C48" s="16">
        <f>C50+C49+C51</f>
        <v>76.8</v>
      </c>
      <c r="D48" s="16">
        <f>D50+D49+D51</f>
        <v>76.8</v>
      </c>
      <c r="E48" s="16">
        <f t="shared" ref="E48:F48" si="14">E50+E49+E51</f>
        <v>13.20173</v>
      </c>
      <c r="F48" s="16">
        <f t="shared" si="14"/>
        <v>4.5100000000000001E-2</v>
      </c>
      <c r="G48" s="17">
        <f t="shared" si="11"/>
        <v>17.189752604166667</v>
      </c>
      <c r="H48" s="18">
        <f t="shared" si="12"/>
        <v>-63.598269999999999</v>
      </c>
    </row>
    <row r="49" spans="1:8" s="56" customFormat="1" x14ac:dyDescent="0.2">
      <c r="A49" s="173" t="s">
        <v>263</v>
      </c>
      <c r="B49" s="165" t="s">
        <v>49</v>
      </c>
      <c r="C49" s="30">
        <v>75.599999999999994</v>
      </c>
      <c r="D49" s="30">
        <v>75.599999999999994</v>
      </c>
      <c r="E49" s="31">
        <v>11.68723</v>
      </c>
      <c r="F49" s="30">
        <v>4.1059999999999999E-2</v>
      </c>
      <c r="G49" s="157">
        <f t="shared" si="11"/>
        <v>15.459298941798943</v>
      </c>
      <c r="H49" s="31">
        <f t="shared" si="12"/>
        <v>-63.912769999999995</v>
      </c>
    </row>
    <row r="50" spans="1:8" s="56" customFormat="1" x14ac:dyDescent="0.2">
      <c r="A50" s="173" t="s">
        <v>262</v>
      </c>
      <c r="B50" s="166" t="s">
        <v>50</v>
      </c>
      <c r="C50" s="30">
        <v>1.2</v>
      </c>
      <c r="D50" s="30">
        <v>1.2</v>
      </c>
      <c r="E50" s="31">
        <v>1.28217</v>
      </c>
      <c r="F50" s="30">
        <v>4.0400000000000002E-3</v>
      </c>
      <c r="G50" s="157">
        <f>E50/D50*100</f>
        <v>106.84750000000001</v>
      </c>
      <c r="H50" s="31">
        <f t="shared" si="12"/>
        <v>8.2170000000000076E-2</v>
      </c>
    </row>
    <row r="51" spans="1:8" s="56" customFormat="1" ht="24.75" thickBot="1" x14ac:dyDescent="0.25">
      <c r="A51" s="178" t="s">
        <v>261</v>
      </c>
      <c r="B51" s="167" t="s">
        <v>51</v>
      </c>
      <c r="C51" s="168"/>
      <c r="D51" s="168"/>
      <c r="E51" s="169">
        <v>0.23233000000000001</v>
      </c>
      <c r="F51" s="168"/>
      <c r="G51" s="170" t="e">
        <f>E51/D51*100</f>
        <v>#DIV/0!</v>
      </c>
      <c r="H51" s="169">
        <f t="shared" si="12"/>
        <v>0.23233000000000001</v>
      </c>
    </row>
    <row r="52" spans="1:8" s="56" customFormat="1" ht="12.75" thickBot="1" x14ac:dyDescent="0.25">
      <c r="A52" s="232" t="s">
        <v>260</v>
      </c>
      <c r="B52" s="70" t="s">
        <v>52</v>
      </c>
      <c r="C52" s="234">
        <f t="shared" ref="C52:F53" si="15">C53</f>
        <v>0</v>
      </c>
      <c r="D52" s="230">
        <f t="shared" si="15"/>
        <v>0</v>
      </c>
      <c r="E52" s="72">
        <f t="shared" si="15"/>
        <v>24.394870000000001</v>
      </c>
      <c r="F52" s="118">
        <f t="shared" si="15"/>
        <v>0</v>
      </c>
      <c r="G52" s="231" t="e">
        <f t="shared" ref="G52:G54" si="16">E52/D52*100</f>
        <v>#DIV/0!</v>
      </c>
      <c r="H52" s="229">
        <f t="shared" si="12"/>
        <v>24.394870000000001</v>
      </c>
    </row>
    <row r="53" spans="1:8" s="56" customFormat="1" x14ac:dyDescent="0.2">
      <c r="A53" s="174" t="s">
        <v>259</v>
      </c>
      <c r="B53" s="223" t="s">
        <v>53</v>
      </c>
      <c r="C53" s="16">
        <f t="shared" si="15"/>
        <v>0</v>
      </c>
      <c r="D53" s="16">
        <f t="shared" si="15"/>
        <v>0</v>
      </c>
      <c r="E53" s="18">
        <f t="shared" si="15"/>
        <v>24.394870000000001</v>
      </c>
      <c r="F53" s="18">
        <f t="shared" si="15"/>
        <v>0</v>
      </c>
      <c r="G53" s="17" t="e">
        <f t="shared" si="16"/>
        <v>#DIV/0!</v>
      </c>
      <c r="H53" s="20">
        <f t="shared" si="12"/>
        <v>24.394870000000001</v>
      </c>
    </row>
    <row r="54" spans="1:8" s="56" customFormat="1" ht="12.75" thickBot="1" x14ac:dyDescent="0.25">
      <c r="A54" s="178" t="s">
        <v>258</v>
      </c>
      <c r="B54" s="224" t="s">
        <v>54</v>
      </c>
      <c r="C54" s="168">
        <v>0</v>
      </c>
      <c r="D54" s="168">
        <v>0</v>
      </c>
      <c r="E54" s="169">
        <v>24.394870000000001</v>
      </c>
      <c r="F54" s="168"/>
      <c r="G54" s="170" t="e">
        <f t="shared" si="16"/>
        <v>#DIV/0!</v>
      </c>
      <c r="H54" s="169">
        <f t="shared" si="12"/>
        <v>24.394870000000001</v>
      </c>
    </row>
    <row r="55" spans="1:8" s="56" customFormat="1" ht="12.75" thickBot="1" x14ac:dyDescent="0.25">
      <c r="A55" s="60" t="s">
        <v>55</v>
      </c>
      <c r="B55" s="192" t="s">
        <v>56</v>
      </c>
      <c r="C55" s="74">
        <f>C56</f>
        <v>125</v>
      </c>
      <c r="D55" s="74">
        <f>D56</f>
        <v>125</v>
      </c>
      <c r="E55" s="74">
        <f t="shared" ref="E55:F56" si="17">E56</f>
        <v>141.37078</v>
      </c>
      <c r="F55" s="74">
        <f t="shared" si="17"/>
        <v>0</v>
      </c>
      <c r="G55" s="75">
        <f>E55/D55*100</f>
        <v>113.09662400000001</v>
      </c>
      <c r="H55" s="229">
        <f t="shared" si="12"/>
        <v>16.370779999999996</v>
      </c>
    </row>
    <row r="56" spans="1:8" s="56" customFormat="1" ht="24" x14ac:dyDescent="0.2">
      <c r="A56" s="164" t="s">
        <v>255</v>
      </c>
      <c r="B56" s="155" t="s">
        <v>256</v>
      </c>
      <c r="C56" s="63">
        <f>C57</f>
        <v>125</v>
      </c>
      <c r="D56" s="63">
        <f>D57</f>
        <v>125</v>
      </c>
      <c r="E56" s="63">
        <f t="shared" si="17"/>
        <v>141.37078</v>
      </c>
      <c r="F56" s="63">
        <f t="shared" si="17"/>
        <v>0</v>
      </c>
      <c r="G56" s="17">
        <f t="shared" ref="G56:G75" si="18">E56/D56*100</f>
        <v>113.09662400000001</v>
      </c>
      <c r="H56" s="22">
        <f t="shared" si="12"/>
        <v>16.370779999999996</v>
      </c>
    </row>
    <row r="57" spans="1:8" s="10" customFormat="1" ht="24.75" thickBot="1" x14ac:dyDescent="0.25">
      <c r="A57" s="186" t="s">
        <v>257</v>
      </c>
      <c r="B57" s="162" t="s">
        <v>57</v>
      </c>
      <c r="C57" s="33">
        <v>125</v>
      </c>
      <c r="D57" s="33">
        <v>125</v>
      </c>
      <c r="E57" s="34">
        <v>141.37078</v>
      </c>
      <c r="F57" s="33"/>
      <c r="G57" s="157">
        <f t="shared" si="18"/>
        <v>113.09662400000001</v>
      </c>
      <c r="H57" s="34">
        <f t="shared" si="12"/>
        <v>16.370779999999996</v>
      </c>
    </row>
    <row r="58" spans="1:8" ht="12.75" thickBot="1" x14ac:dyDescent="0.25">
      <c r="A58" s="60" t="s">
        <v>254</v>
      </c>
      <c r="B58" s="193" t="s">
        <v>58</v>
      </c>
      <c r="C58" s="78">
        <f>C59+C61+C63+C65+C69+C71+C75+C77+C83+C67+C86+C79+C81</f>
        <v>196</v>
      </c>
      <c r="D58" s="78">
        <f>D59+D61+D63+D65+D69+D71+D75+D77+D83+D67+D86+D79+D81</f>
        <v>196</v>
      </c>
      <c r="E58" s="78">
        <f>E59+E61+E63+E65+E69+E71+E75+E77+E83+E67+E86+E79+E81+E73</f>
        <v>76.762620000000013</v>
      </c>
      <c r="F58" s="78">
        <f t="shared" ref="F58" si="19">F59+F61+F63+F65+F69+F71+F75+F77+F83+F67+F86+F79+F81</f>
        <v>159.79820999999998</v>
      </c>
      <c r="G58" s="26">
        <f t="shared" si="18"/>
        <v>39.164602040816334</v>
      </c>
      <c r="H58" s="27">
        <f t="shared" si="12"/>
        <v>-119.23737999999999</v>
      </c>
    </row>
    <row r="59" spans="1:8" ht="36" x14ac:dyDescent="0.2">
      <c r="A59" s="79" t="s">
        <v>59</v>
      </c>
      <c r="B59" s="151" t="s">
        <v>60</v>
      </c>
      <c r="C59" s="16">
        <f>C60</f>
        <v>8</v>
      </c>
      <c r="D59" s="16">
        <f>D60</f>
        <v>8</v>
      </c>
      <c r="E59" s="16">
        <f>E60</f>
        <v>0.2</v>
      </c>
      <c r="F59" s="16">
        <f t="shared" ref="F59" si="20">F60</f>
        <v>0.05</v>
      </c>
      <c r="G59" s="17">
        <f t="shared" si="18"/>
        <v>2.5</v>
      </c>
      <c r="H59" s="214">
        <f t="shared" si="12"/>
        <v>-7.8</v>
      </c>
    </row>
    <row r="60" spans="1:8" s="10" customFormat="1" ht="48" x14ac:dyDescent="0.2">
      <c r="A60" s="80" t="s">
        <v>61</v>
      </c>
      <c r="B60" s="81" t="s">
        <v>62</v>
      </c>
      <c r="C60" s="89">
        <v>8</v>
      </c>
      <c r="D60" s="89">
        <v>8</v>
      </c>
      <c r="E60" s="221">
        <v>0.2</v>
      </c>
      <c r="F60" s="220">
        <v>0.05</v>
      </c>
      <c r="G60" s="157"/>
      <c r="H60" s="31"/>
    </row>
    <row r="61" spans="1:8" ht="36" x14ac:dyDescent="0.2">
      <c r="A61" s="79" t="s">
        <v>63</v>
      </c>
      <c r="B61" s="225" t="s">
        <v>64</v>
      </c>
      <c r="C61" s="16">
        <f>C62</f>
        <v>31</v>
      </c>
      <c r="D61" s="16">
        <f>D62</f>
        <v>31</v>
      </c>
      <c r="E61" s="16">
        <f>E62</f>
        <v>14.552659999999999</v>
      </c>
      <c r="F61" s="16">
        <f>F62</f>
        <v>7.5</v>
      </c>
      <c r="G61" s="17">
        <f t="shared" si="18"/>
        <v>46.944064516129032</v>
      </c>
      <c r="H61" s="82">
        <f t="shared" si="12"/>
        <v>-16.447340000000001</v>
      </c>
    </row>
    <row r="62" spans="1:8" ht="48" x14ac:dyDescent="0.2">
      <c r="A62" s="80" t="s">
        <v>65</v>
      </c>
      <c r="B62" s="153" t="s">
        <v>66</v>
      </c>
      <c r="C62" s="89">
        <v>31</v>
      </c>
      <c r="D62" s="89">
        <v>31</v>
      </c>
      <c r="E62" s="221">
        <v>14.552659999999999</v>
      </c>
      <c r="F62" s="30">
        <v>7.5</v>
      </c>
      <c r="G62" s="157"/>
      <c r="H62" s="222"/>
    </row>
    <row r="63" spans="1:8" ht="36" x14ac:dyDescent="0.2">
      <c r="A63" s="79" t="s">
        <v>67</v>
      </c>
      <c r="B63" s="213" t="s">
        <v>68</v>
      </c>
      <c r="C63" s="16">
        <f>C64</f>
        <v>4</v>
      </c>
      <c r="D63" s="16">
        <f>D64</f>
        <v>4</v>
      </c>
      <c r="E63" s="16">
        <f>E64</f>
        <v>0.75482000000000005</v>
      </c>
      <c r="F63" s="16">
        <f>F64</f>
        <v>0</v>
      </c>
      <c r="G63" s="17">
        <f t="shared" si="18"/>
        <v>18.8705</v>
      </c>
      <c r="H63" s="82">
        <f t="shared" si="12"/>
        <v>-3.24518</v>
      </c>
    </row>
    <row r="64" spans="1:8" ht="48" x14ac:dyDescent="0.2">
      <c r="A64" s="80" t="s">
        <v>69</v>
      </c>
      <c r="B64" s="153" t="s">
        <v>70</v>
      </c>
      <c r="C64" s="89">
        <v>4</v>
      </c>
      <c r="D64" s="89">
        <v>4</v>
      </c>
      <c r="E64" s="221">
        <v>0.75482000000000005</v>
      </c>
      <c r="F64" s="30"/>
      <c r="G64" s="157"/>
      <c r="H64" s="222"/>
    </row>
    <row r="65" spans="1:8" ht="36" x14ac:dyDescent="0.2">
      <c r="A65" s="79" t="s">
        <v>203</v>
      </c>
      <c r="B65" s="151" t="s">
        <v>204</v>
      </c>
      <c r="C65" s="16">
        <f>C66</f>
        <v>37</v>
      </c>
      <c r="D65" s="16">
        <f>D66</f>
        <v>37</v>
      </c>
      <c r="E65" s="16">
        <f>E66</f>
        <v>0</v>
      </c>
      <c r="F65" s="16">
        <f>F66</f>
        <v>0</v>
      </c>
      <c r="G65" s="17">
        <f t="shared" si="18"/>
        <v>0</v>
      </c>
      <c r="H65" s="82">
        <f t="shared" si="12"/>
        <v>-37</v>
      </c>
    </row>
    <row r="66" spans="1:8" ht="48" x14ac:dyDescent="0.2">
      <c r="A66" s="80" t="s">
        <v>205</v>
      </c>
      <c r="B66" s="152" t="s">
        <v>206</v>
      </c>
      <c r="C66" s="89">
        <v>37</v>
      </c>
      <c r="D66" s="89">
        <v>37</v>
      </c>
      <c r="E66" s="221">
        <v>0</v>
      </c>
      <c r="F66" s="31"/>
      <c r="G66" s="157"/>
      <c r="H66" s="222"/>
    </row>
    <row r="67" spans="1:8" ht="36" x14ac:dyDescent="0.2">
      <c r="A67" s="79" t="s">
        <v>71</v>
      </c>
      <c r="B67" s="213" t="s">
        <v>72</v>
      </c>
      <c r="C67" s="16">
        <f>C68</f>
        <v>5</v>
      </c>
      <c r="D67" s="16">
        <f>D68</f>
        <v>5</v>
      </c>
      <c r="E67" s="16">
        <f t="shared" ref="E67:F67" si="21">E68</f>
        <v>13.5</v>
      </c>
      <c r="F67" s="16">
        <f t="shared" si="21"/>
        <v>0</v>
      </c>
      <c r="G67" s="17">
        <f t="shared" si="18"/>
        <v>270</v>
      </c>
      <c r="H67" s="82">
        <f t="shared" si="12"/>
        <v>8.5</v>
      </c>
    </row>
    <row r="68" spans="1:8" ht="48" x14ac:dyDescent="0.2">
      <c r="A68" s="80" t="s">
        <v>73</v>
      </c>
      <c r="B68" s="153" t="s">
        <v>74</v>
      </c>
      <c r="C68" s="89">
        <v>5</v>
      </c>
      <c r="D68" s="89">
        <v>5</v>
      </c>
      <c r="E68" s="221">
        <v>13.5</v>
      </c>
      <c r="F68" s="31"/>
      <c r="G68" s="157"/>
      <c r="H68" s="222"/>
    </row>
    <row r="69" spans="1:8" ht="36" x14ac:dyDescent="0.2">
      <c r="A69" s="79" t="s">
        <v>75</v>
      </c>
      <c r="B69" s="213" t="s">
        <v>76</v>
      </c>
      <c r="C69" s="16">
        <f>C70</f>
        <v>0</v>
      </c>
      <c r="D69" s="16">
        <f>D70</f>
        <v>0</v>
      </c>
      <c r="E69" s="16">
        <f>E70</f>
        <v>0.25004999999999999</v>
      </c>
      <c r="F69" s="16">
        <f>F70</f>
        <v>7.2495000000000003</v>
      </c>
      <c r="G69" s="17" t="e">
        <f t="shared" si="18"/>
        <v>#DIV/0!</v>
      </c>
      <c r="H69" s="82">
        <f t="shared" si="12"/>
        <v>0.25004999999999999</v>
      </c>
    </row>
    <row r="70" spans="1:8" ht="48" x14ac:dyDescent="0.2">
      <c r="A70" s="80" t="s">
        <v>77</v>
      </c>
      <c r="B70" s="153" t="s">
        <v>78</v>
      </c>
      <c r="C70" s="89">
        <v>0</v>
      </c>
      <c r="D70" s="89">
        <v>0</v>
      </c>
      <c r="E70" s="221">
        <v>0.25004999999999999</v>
      </c>
      <c r="F70" s="221">
        <v>7.2495000000000003</v>
      </c>
      <c r="G70" s="157"/>
      <c r="H70" s="222"/>
    </row>
    <row r="71" spans="1:8" ht="36" x14ac:dyDescent="0.2">
      <c r="A71" s="79" t="s">
        <v>79</v>
      </c>
      <c r="B71" s="213" t="s">
        <v>80</v>
      </c>
      <c r="C71" s="16">
        <f>C72</f>
        <v>2</v>
      </c>
      <c r="D71" s="16">
        <f>D72</f>
        <v>2</v>
      </c>
      <c r="E71" s="16">
        <f>E72</f>
        <v>0.3</v>
      </c>
      <c r="F71" s="16">
        <f>F72</f>
        <v>0.3</v>
      </c>
      <c r="G71" s="17">
        <f t="shared" si="18"/>
        <v>15</v>
      </c>
      <c r="H71" s="82">
        <f t="shared" si="12"/>
        <v>-1.7</v>
      </c>
    </row>
    <row r="72" spans="1:8" ht="60" x14ac:dyDescent="0.2">
      <c r="A72" s="80" t="s">
        <v>81</v>
      </c>
      <c r="B72" s="153" t="s">
        <v>82</v>
      </c>
      <c r="C72" s="89">
        <v>2</v>
      </c>
      <c r="D72" s="89">
        <v>2</v>
      </c>
      <c r="E72" s="221">
        <v>0.3</v>
      </c>
      <c r="F72" s="30">
        <v>0.3</v>
      </c>
      <c r="G72" s="17"/>
      <c r="H72" s="82"/>
    </row>
    <row r="73" spans="1:8" ht="36" x14ac:dyDescent="0.2">
      <c r="A73" s="79" t="s">
        <v>269</v>
      </c>
      <c r="B73" s="213" t="s">
        <v>270</v>
      </c>
      <c r="C73" s="16">
        <f>C74</f>
        <v>0</v>
      </c>
      <c r="D73" s="16">
        <f>D74</f>
        <v>0</v>
      </c>
      <c r="E73" s="16">
        <f t="shared" ref="E73:F73" si="22">E74</f>
        <v>0.25001000000000001</v>
      </c>
      <c r="F73" s="16">
        <f t="shared" si="22"/>
        <v>0</v>
      </c>
      <c r="G73" s="17" t="e">
        <f t="shared" si="18"/>
        <v>#DIV/0!</v>
      </c>
      <c r="H73" s="82">
        <f t="shared" si="12"/>
        <v>0.25001000000000001</v>
      </c>
    </row>
    <row r="74" spans="1:8" ht="48" x14ac:dyDescent="0.2">
      <c r="A74" s="80" t="s">
        <v>271</v>
      </c>
      <c r="B74" s="153" t="s">
        <v>272</v>
      </c>
      <c r="C74" s="89"/>
      <c r="D74" s="89"/>
      <c r="E74" s="221">
        <v>0.25001000000000001</v>
      </c>
      <c r="F74" s="89"/>
      <c r="G74" s="157"/>
      <c r="H74" s="222"/>
    </row>
    <row r="75" spans="1:8" ht="36" x14ac:dyDescent="0.2">
      <c r="A75" s="79" t="s">
        <v>83</v>
      </c>
      <c r="B75" s="213" t="s">
        <v>84</v>
      </c>
      <c r="C75" s="16">
        <f>C76</f>
        <v>74</v>
      </c>
      <c r="D75" s="16">
        <f>D76</f>
        <v>74</v>
      </c>
      <c r="E75" s="16">
        <f t="shared" ref="E75:F75" si="23">E76</f>
        <v>1.848E-2</v>
      </c>
      <c r="F75" s="16">
        <f t="shared" si="23"/>
        <v>0</v>
      </c>
      <c r="G75" s="17">
        <f t="shared" si="18"/>
        <v>2.4972972972972973E-2</v>
      </c>
      <c r="H75" s="82">
        <f t="shared" si="12"/>
        <v>-73.981520000000003</v>
      </c>
    </row>
    <row r="76" spans="1:8" ht="48" x14ac:dyDescent="0.2">
      <c r="A76" s="80" t="s">
        <v>85</v>
      </c>
      <c r="B76" s="153" t="s">
        <v>86</v>
      </c>
      <c r="C76" s="89">
        <v>74</v>
      </c>
      <c r="D76" s="89">
        <v>74</v>
      </c>
      <c r="E76" s="221">
        <v>1.848E-2</v>
      </c>
      <c r="F76" s="30"/>
      <c r="G76" s="216"/>
      <c r="H76" s="222"/>
    </row>
    <row r="77" spans="1:8" ht="36" x14ac:dyDescent="0.2">
      <c r="A77" s="79" t="s">
        <v>87</v>
      </c>
      <c r="B77" s="225" t="s">
        <v>88</v>
      </c>
      <c r="C77" s="16">
        <f>C78</f>
        <v>35</v>
      </c>
      <c r="D77" s="16">
        <f>D78</f>
        <v>35</v>
      </c>
      <c r="E77" s="16">
        <f>E78</f>
        <v>18.191320000000001</v>
      </c>
      <c r="F77" s="16">
        <f>F78</f>
        <v>19.34075</v>
      </c>
      <c r="G77" s="42">
        <f t="shared" ref="G77:G86" si="24">E77/D77*100</f>
        <v>51.975200000000001</v>
      </c>
      <c r="H77" s="82">
        <f t="shared" si="12"/>
        <v>-16.808679999999999</v>
      </c>
    </row>
    <row r="78" spans="1:8" ht="48" x14ac:dyDescent="0.2">
      <c r="A78" s="83" t="s">
        <v>89</v>
      </c>
      <c r="B78" s="84" t="s">
        <v>90</v>
      </c>
      <c r="C78" s="89">
        <v>35</v>
      </c>
      <c r="D78" s="89">
        <v>35</v>
      </c>
      <c r="E78" s="221">
        <v>18.191320000000001</v>
      </c>
      <c r="F78" s="30">
        <v>19.34075</v>
      </c>
      <c r="G78" s="216"/>
      <c r="H78" s="222"/>
    </row>
    <row r="79" spans="1:8" ht="24" x14ac:dyDescent="0.2">
      <c r="A79" s="86" t="s">
        <v>91</v>
      </c>
      <c r="B79" s="87" t="s">
        <v>92</v>
      </c>
      <c r="C79" s="16">
        <f>C80</f>
        <v>0</v>
      </c>
      <c r="D79" s="16">
        <f>D80</f>
        <v>0</v>
      </c>
      <c r="E79" s="16">
        <f>E80</f>
        <v>2.2781899999999999</v>
      </c>
      <c r="F79" s="16">
        <f>F80</f>
        <v>0</v>
      </c>
      <c r="G79" s="42" t="e">
        <f t="shared" si="24"/>
        <v>#DIV/0!</v>
      </c>
      <c r="H79" s="82">
        <f t="shared" si="12"/>
        <v>2.2781899999999999</v>
      </c>
    </row>
    <row r="80" spans="1:8" ht="36" x14ac:dyDescent="0.2">
      <c r="A80" s="85" t="s">
        <v>93</v>
      </c>
      <c r="B80" s="88" t="s">
        <v>94</v>
      </c>
      <c r="C80" s="16"/>
      <c r="D80" s="16"/>
      <c r="E80" s="16">
        <v>2.2781899999999999</v>
      </c>
      <c r="F80" s="19"/>
      <c r="G80" s="42"/>
      <c r="H80" s="82"/>
    </row>
    <row r="81" spans="1:8" ht="24" x14ac:dyDescent="0.2">
      <c r="A81" s="86" t="s">
        <v>95</v>
      </c>
      <c r="B81" s="87" t="s">
        <v>96</v>
      </c>
      <c r="C81" s="20">
        <f>C82</f>
        <v>0</v>
      </c>
      <c r="D81" s="20">
        <f>D82</f>
        <v>0</v>
      </c>
      <c r="E81" s="16">
        <f>E82</f>
        <v>25.842040000000001</v>
      </c>
      <c r="F81" s="16">
        <f>F82</f>
        <v>0</v>
      </c>
      <c r="G81" s="42" t="e">
        <f>E81/D81*100</f>
        <v>#DIV/0!</v>
      </c>
      <c r="H81" s="82">
        <f t="shared" si="12"/>
        <v>25.842040000000001</v>
      </c>
    </row>
    <row r="82" spans="1:8" ht="36" x14ac:dyDescent="0.2">
      <c r="A82" s="85" t="s">
        <v>97</v>
      </c>
      <c r="B82" s="88" t="s">
        <v>98</v>
      </c>
      <c r="C82" s="16"/>
      <c r="D82" s="16"/>
      <c r="E82" s="16">
        <v>25.842040000000001</v>
      </c>
      <c r="F82" s="19"/>
      <c r="G82" s="42"/>
      <c r="H82" s="82"/>
    </row>
    <row r="83" spans="1:8" ht="36" x14ac:dyDescent="0.2">
      <c r="A83" s="90" t="s">
        <v>99</v>
      </c>
      <c r="B83" s="107" t="s">
        <v>100</v>
      </c>
      <c r="C83" s="19">
        <f>C84+C85</f>
        <v>0</v>
      </c>
      <c r="D83" s="19">
        <f>D84+D85</f>
        <v>0</v>
      </c>
      <c r="E83" s="19">
        <f>E84+E85</f>
        <v>0.62504999999999999</v>
      </c>
      <c r="F83" s="19">
        <f>F84+F85</f>
        <v>5.3579600000000003</v>
      </c>
      <c r="G83" s="42" t="e">
        <f t="shared" si="24"/>
        <v>#DIV/0!</v>
      </c>
      <c r="H83" s="82">
        <f t="shared" si="12"/>
        <v>0.62504999999999999</v>
      </c>
    </row>
    <row r="84" spans="1:8" ht="36" x14ac:dyDescent="0.2">
      <c r="A84" s="91" t="s">
        <v>101</v>
      </c>
      <c r="B84" s="226" t="s">
        <v>102</v>
      </c>
      <c r="C84" s="33"/>
      <c r="D84" s="33"/>
      <c r="E84" s="33">
        <v>5.0000000000000002E-5</v>
      </c>
      <c r="F84" s="33">
        <v>5.0670000000000002</v>
      </c>
      <c r="G84" s="216" t="e">
        <f t="shared" si="24"/>
        <v>#DIV/0!</v>
      </c>
      <c r="H84" s="222">
        <f t="shared" si="12"/>
        <v>5.0000000000000002E-5</v>
      </c>
    </row>
    <row r="85" spans="1:8" ht="36" x14ac:dyDescent="0.2">
      <c r="A85" s="91" t="s">
        <v>103</v>
      </c>
      <c r="B85" s="226" t="s">
        <v>104</v>
      </c>
      <c r="C85" s="33"/>
      <c r="D85" s="33"/>
      <c r="E85" s="34">
        <v>0.625</v>
      </c>
      <c r="F85" s="33">
        <v>0.29096</v>
      </c>
      <c r="G85" s="218" t="e">
        <f t="shared" si="24"/>
        <v>#DIV/0!</v>
      </c>
      <c r="H85" s="222">
        <f t="shared" si="12"/>
        <v>0.625</v>
      </c>
    </row>
    <row r="86" spans="1:8" x14ac:dyDescent="0.2">
      <c r="A86" s="92" t="s">
        <v>105</v>
      </c>
      <c r="B86" s="161" t="s">
        <v>106</v>
      </c>
      <c r="C86" s="19">
        <f>C87</f>
        <v>0</v>
      </c>
      <c r="D86" s="19">
        <f>D87</f>
        <v>0</v>
      </c>
      <c r="E86" s="19">
        <f>E87</f>
        <v>0</v>
      </c>
      <c r="F86" s="19">
        <f>F87</f>
        <v>120</v>
      </c>
      <c r="G86" s="54" t="e">
        <f t="shared" si="24"/>
        <v>#DIV/0!</v>
      </c>
      <c r="H86" s="82">
        <f t="shared" si="12"/>
        <v>0</v>
      </c>
    </row>
    <row r="87" spans="1:8" ht="48.75" customHeight="1" thickBot="1" x14ac:dyDescent="0.25">
      <c r="A87" s="93" t="s">
        <v>107</v>
      </c>
      <c r="B87" s="227" t="s">
        <v>108</v>
      </c>
      <c r="C87" s="33"/>
      <c r="D87" s="33"/>
      <c r="E87" s="34"/>
      <c r="F87" s="33">
        <v>120</v>
      </c>
      <c r="G87" s="54"/>
      <c r="H87" s="82"/>
    </row>
    <row r="88" spans="1:8" ht="12.75" thickBot="1" x14ac:dyDescent="0.25">
      <c r="A88" s="194" t="s">
        <v>109</v>
      </c>
      <c r="B88" s="193" t="s">
        <v>110</v>
      </c>
      <c r="C88" s="25">
        <f>C89+C90</f>
        <v>0</v>
      </c>
      <c r="D88" s="25">
        <f>D89+D90</f>
        <v>0</v>
      </c>
      <c r="E88" s="25">
        <f t="shared" ref="E88:F88" si="25">E89+E90</f>
        <v>0.155</v>
      </c>
      <c r="F88" s="25">
        <f t="shared" si="25"/>
        <v>56.753540000000001</v>
      </c>
      <c r="G88" s="26" t="e">
        <f>E88/D88*100</f>
        <v>#DIV/0!</v>
      </c>
      <c r="H88" s="27">
        <f t="shared" ref="H88:H104" si="26">E88-D88</f>
        <v>0.155</v>
      </c>
    </row>
    <row r="89" spans="1:8" x14ac:dyDescent="0.2">
      <c r="A89" s="94" t="s">
        <v>111</v>
      </c>
      <c r="B89" s="67" t="s">
        <v>112</v>
      </c>
      <c r="C89" s="16"/>
      <c r="D89" s="16"/>
      <c r="E89" s="18">
        <v>0.155</v>
      </c>
      <c r="F89" s="16"/>
      <c r="G89" s="17">
        <v>0</v>
      </c>
      <c r="H89" s="18">
        <f t="shared" si="26"/>
        <v>0.155</v>
      </c>
    </row>
    <row r="90" spans="1:8" ht="12.75" thickBot="1" x14ac:dyDescent="0.25">
      <c r="A90" s="95" t="s">
        <v>113</v>
      </c>
      <c r="B90" s="39" t="s">
        <v>110</v>
      </c>
      <c r="C90" s="21"/>
      <c r="D90" s="21"/>
      <c r="E90" s="22"/>
      <c r="F90" s="21">
        <v>56.753540000000001</v>
      </c>
      <c r="G90" s="54">
        <v>0</v>
      </c>
      <c r="H90" s="22">
        <f t="shared" si="26"/>
        <v>0</v>
      </c>
    </row>
    <row r="91" spans="1:8" x14ac:dyDescent="0.2">
      <c r="A91" s="206" t="s">
        <v>114</v>
      </c>
      <c r="B91" s="198" t="s">
        <v>115</v>
      </c>
      <c r="C91" s="96">
        <f>C92+C140+C137+C135+C129</f>
        <v>417183.88399999996</v>
      </c>
      <c r="D91" s="96">
        <f>D92+D140+D137+D135+D129</f>
        <v>433083.88399999996</v>
      </c>
      <c r="E91" s="96">
        <f>E92+E140+E137+E135+E129</f>
        <v>63703.800289999999</v>
      </c>
      <c r="F91" s="96">
        <f>F92+F140+F137+F135</f>
        <v>57662.079680000003</v>
      </c>
      <c r="G91" s="97">
        <f t="shared" ref="G91:G96" si="27">E91/D91*100</f>
        <v>14.709344458081938</v>
      </c>
      <c r="H91" s="98">
        <f t="shared" si="26"/>
        <v>-369380.08370999998</v>
      </c>
    </row>
    <row r="92" spans="1:8" x14ac:dyDescent="0.2">
      <c r="A92" s="210" t="s">
        <v>116</v>
      </c>
      <c r="B92" s="199" t="s">
        <v>117</v>
      </c>
      <c r="C92" s="99">
        <f>C93+C96+C106</f>
        <v>367021.8</v>
      </c>
      <c r="D92" s="99">
        <f>D93+D96+D106</f>
        <v>382921.8</v>
      </c>
      <c r="E92" s="99">
        <f>E93+E96+E106</f>
        <v>58088.977330000002</v>
      </c>
      <c r="F92" s="99">
        <f>F93+F96+F106+F129</f>
        <v>57662.079680000003</v>
      </c>
      <c r="G92" s="100">
        <f t="shared" si="27"/>
        <v>15.16993217152954</v>
      </c>
      <c r="H92" s="101">
        <f t="shared" si="26"/>
        <v>-324832.82266999997</v>
      </c>
    </row>
    <row r="93" spans="1:8" ht="12.75" thickBot="1" x14ac:dyDescent="0.25">
      <c r="A93" s="232" t="s">
        <v>118</v>
      </c>
      <c r="B93" s="196" t="s">
        <v>119</v>
      </c>
      <c r="C93" s="102">
        <f>C94+C95</f>
        <v>164388</v>
      </c>
      <c r="D93" s="102">
        <f>D94+D95</f>
        <v>180288</v>
      </c>
      <c r="E93" s="102">
        <f t="shared" ref="E93:F93" si="28">E94+E95</f>
        <v>23346</v>
      </c>
      <c r="F93" s="102">
        <f t="shared" si="28"/>
        <v>22686</v>
      </c>
      <c r="G93" s="103">
        <f t="shared" si="27"/>
        <v>12.949281150159745</v>
      </c>
      <c r="H93" s="104">
        <f t="shared" si="26"/>
        <v>-156942</v>
      </c>
    </row>
    <row r="94" spans="1:8" ht="24" x14ac:dyDescent="0.2">
      <c r="A94" s="111" t="s">
        <v>120</v>
      </c>
      <c r="B94" s="112" t="s">
        <v>266</v>
      </c>
      <c r="C94" s="16">
        <v>164388</v>
      </c>
      <c r="D94" s="16">
        <v>164388</v>
      </c>
      <c r="E94" s="18">
        <v>23346</v>
      </c>
      <c r="F94" s="16">
        <v>22686</v>
      </c>
      <c r="G94" s="17">
        <f t="shared" si="27"/>
        <v>14.201766552303088</v>
      </c>
      <c r="H94" s="18">
        <f t="shared" si="26"/>
        <v>-141042</v>
      </c>
    </row>
    <row r="95" spans="1:8" ht="24.75" thickBot="1" x14ac:dyDescent="0.25">
      <c r="A95" s="236" t="s">
        <v>276</v>
      </c>
      <c r="B95" s="237" t="s">
        <v>277</v>
      </c>
      <c r="C95" s="57"/>
      <c r="D95" s="57">
        <v>15900</v>
      </c>
      <c r="E95" s="58"/>
      <c r="F95" s="57"/>
      <c r="G95" s="17">
        <f t="shared" si="27"/>
        <v>0</v>
      </c>
      <c r="H95" s="18">
        <f t="shared" si="26"/>
        <v>-15900</v>
      </c>
    </row>
    <row r="96" spans="1:8" ht="12.75" thickBot="1" x14ac:dyDescent="0.25">
      <c r="A96" s="60" t="s">
        <v>121</v>
      </c>
      <c r="B96" s="193" t="s">
        <v>122</v>
      </c>
      <c r="C96" s="25">
        <f>C97+C98+C99+C100+C101</f>
        <v>18232.399999999998</v>
      </c>
      <c r="D96" s="25">
        <f>D97+D98+D99+D100+D101</f>
        <v>18232.399999999998</v>
      </c>
      <c r="E96" s="25">
        <f t="shared" ref="E96:F96" si="29">E97+E98+E99+E100+E101</f>
        <v>6302.2466599999998</v>
      </c>
      <c r="F96" s="25">
        <f t="shared" si="29"/>
        <v>1816.3773200000001</v>
      </c>
      <c r="G96" s="26">
        <f t="shared" si="27"/>
        <v>34.566193479739368</v>
      </c>
      <c r="H96" s="27">
        <f t="shared" si="26"/>
        <v>-11930.153339999997</v>
      </c>
    </row>
    <row r="97" spans="1:8" ht="24" x14ac:dyDescent="0.2">
      <c r="A97" s="154" t="s">
        <v>123</v>
      </c>
      <c r="B97" s="155" t="s">
        <v>268</v>
      </c>
      <c r="C97" s="62">
        <v>345.6</v>
      </c>
      <c r="D97" s="62">
        <v>345.6</v>
      </c>
      <c r="E97" s="62"/>
      <c r="F97" s="62"/>
      <c r="G97" s="42">
        <v>0</v>
      </c>
      <c r="H97" s="20">
        <f>E97-D97</f>
        <v>-345.6</v>
      </c>
    </row>
    <row r="98" spans="1:8" s="10" customFormat="1" ht="36" x14ac:dyDescent="0.2">
      <c r="A98" s="91" t="s">
        <v>124</v>
      </c>
      <c r="B98" s="68" t="s">
        <v>125</v>
      </c>
      <c r="C98" s="19">
        <v>5538.9</v>
      </c>
      <c r="D98" s="19">
        <v>5538.9</v>
      </c>
      <c r="E98" s="20">
        <v>1108.116</v>
      </c>
      <c r="F98" s="19">
        <v>1172.0070000000001</v>
      </c>
      <c r="G98" s="42">
        <v>0</v>
      </c>
      <c r="H98" s="20">
        <f>E98-D98</f>
        <v>-4430.7839999999997</v>
      </c>
    </row>
    <row r="99" spans="1:8" s="10" customFormat="1" x14ac:dyDescent="0.2">
      <c r="A99" s="90" t="s">
        <v>126</v>
      </c>
      <c r="B99" s="46" t="s">
        <v>127</v>
      </c>
      <c r="C99" s="19">
        <v>4235.3</v>
      </c>
      <c r="D99" s="19">
        <v>4235.3</v>
      </c>
      <c r="E99" s="20">
        <v>4235.3</v>
      </c>
      <c r="F99" s="19"/>
      <c r="G99" s="42">
        <f>E99/D99*100</f>
        <v>100</v>
      </c>
      <c r="H99" s="20">
        <f>E99-D99</f>
        <v>0</v>
      </c>
    </row>
    <row r="100" spans="1:8" s="10" customFormat="1" ht="12.75" thickBot="1" x14ac:dyDescent="0.25">
      <c r="A100" s="91" t="s">
        <v>207</v>
      </c>
      <c r="B100" s="106" t="s">
        <v>208</v>
      </c>
      <c r="C100" s="21">
        <v>918.3</v>
      </c>
      <c r="D100" s="21">
        <v>918.3</v>
      </c>
      <c r="E100" s="22"/>
      <c r="F100" s="21"/>
      <c r="G100" s="54">
        <f t="shared" ref="G100:G103" si="30">E100/D100*100</f>
        <v>0</v>
      </c>
      <c r="H100" s="20">
        <f t="shared" si="26"/>
        <v>-918.3</v>
      </c>
    </row>
    <row r="101" spans="1:8" ht="12.75" thickBot="1" x14ac:dyDescent="0.25">
      <c r="A101" s="184" t="s">
        <v>128</v>
      </c>
      <c r="B101" s="66" t="s">
        <v>129</v>
      </c>
      <c r="C101" s="25">
        <f>C102+C103+C104+C105</f>
        <v>7194.3</v>
      </c>
      <c r="D101" s="25">
        <f>D102+D103+D104+D105</f>
        <v>7194.3</v>
      </c>
      <c r="E101" s="25">
        <f t="shared" ref="E101:F101" si="31">E102+E103+E104+E105</f>
        <v>958.83065999999997</v>
      </c>
      <c r="F101" s="25">
        <f t="shared" si="31"/>
        <v>644.37031999999999</v>
      </c>
      <c r="G101" s="26">
        <f t="shared" si="30"/>
        <v>13.327643551144655</v>
      </c>
      <c r="H101" s="27">
        <f t="shared" si="26"/>
        <v>-6235.4693400000006</v>
      </c>
    </row>
    <row r="102" spans="1:8" x14ac:dyDescent="0.2">
      <c r="A102" s="134" t="s">
        <v>128</v>
      </c>
      <c r="B102" s="67" t="s">
        <v>209</v>
      </c>
      <c r="C102" s="16">
        <v>909</v>
      </c>
      <c r="D102" s="16">
        <v>909</v>
      </c>
      <c r="E102" s="18"/>
      <c r="F102" s="16"/>
      <c r="G102" s="17">
        <f t="shared" si="30"/>
        <v>0</v>
      </c>
      <c r="H102" s="18">
        <f t="shared" si="26"/>
        <v>-909</v>
      </c>
    </row>
    <row r="103" spans="1:8" ht="15" customHeight="1" x14ac:dyDescent="0.2">
      <c r="A103" s="91" t="s">
        <v>128</v>
      </c>
      <c r="B103" s="107" t="s">
        <v>130</v>
      </c>
      <c r="C103" s="19">
        <v>1135.8</v>
      </c>
      <c r="D103" s="19">
        <v>1135.8</v>
      </c>
      <c r="E103" s="20">
        <v>241.92</v>
      </c>
      <c r="F103" s="19">
        <v>230.928</v>
      </c>
      <c r="G103" s="42">
        <f t="shared" si="30"/>
        <v>21.299524564183837</v>
      </c>
      <c r="H103" s="20">
        <f t="shared" si="26"/>
        <v>-893.88</v>
      </c>
    </row>
    <row r="104" spans="1:8" x14ac:dyDescent="0.2">
      <c r="A104" s="91" t="s">
        <v>131</v>
      </c>
      <c r="B104" s="68" t="s">
        <v>132</v>
      </c>
      <c r="C104" s="19">
        <v>1986.2</v>
      </c>
      <c r="D104" s="19">
        <v>1986.2</v>
      </c>
      <c r="E104" s="20"/>
      <c r="F104" s="19"/>
      <c r="G104" s="42"/>
      <c r="H104" s="20">
        <f t="shared" si="26"/>
        <v>-1986.2</v>
      </c>
    </row>
    <row r="105" spans="1:8" ht="24.75" thickBot="1" x14ac:dyDescent="0.25">
      <c r="A105" s="90" t="s">
        <v>128</v>
      </c>
      <c r="B105" s="108" t="s">
        <v>133</v>
      </c>
      <c r="C105" s="19">
        <v>3163.3</v>
      </c>
      <c r="D105" s="19">
        <v>3163.3</v>
      </c>
      <c r="E105" s="20">
        <v>716.91066000000001</v>
      </c>
      <c r="F105" s="19">
        <v>413.44232</v>
      </c>
      <c r="G105" s="42">
        <v>0</v>
      </c>
      <c r="H105" s="20">
        <f>E105-C105</f>
        <v>-2446.3893400000002</v>
      </c>
    </row>
    <row r="106" spans="1:8" x14ac:dyDescent="0.2">
      <c r="A106" s="206" t="s">
        <v>134</v>
      </c>
      <c r="B106" s="109" t="s">
        <v>135</v>
      </c>
      <c r="C106" s="96">
        <f>C107+C119+C121+C123+C125+C126+C127+C120+C122+C124</f>
        <v>184401.4</v>
      </c>
      <c r="D106" s="96">
        <f>D107+D119+D121+D123+D125+D126+D127+D120+D122+D124</f>
        <v>184401.4</v>
      </c>
      <c r="E106" s="96">
        <f>E107+E119+E121+E123+E125+E126+E127+E120+E122+E124</f>
        <v>28440.730670000001</v>
      </c>
      <c r="F106" s="96">
        <f>F107+F119+F121+F123+F125+F126+F127+F120+F122</f>
        <v>28083.353520000001</v>
      </c>
      <c r="G106" s="97">
        <f t="shared" ref="G106:G115" si="32">E106/D106*100</f>
        <v>15.423272637843313</v>
      </c>
      <c r="H106" s="98">
        <f t="shared" ref="H106:H115" si="33">E106-D106</f>
        <v>-155960.66933</v>
      </c>
    </row>
    <row r="107" spans="1:8" ht="12.75" thickBot="1" x14ac:dyDescent="0.25">
      <c r="A107" s="185" t="s">
        <v>136</v>
      </c>
      <c r="B107" s="110" t="s">
        <v>137</v>
      </c>
      <c r="C107" s="102">
        <f>C110+C113+C109+C108+C111+C117+C114+C115+C116+C118+C112</f>
        <v>137618.6</v>
      </c>
      <c r="D107" s="102">
        <f>D110+D113+D109+D108+D111+D117+D114+D115+D116+D118+D112</f>
        <v>137618.6</v>
      </c>
      <c r="E107" s="102">
        <f>E110+E113+E109+E108+E111+E117+E114+E115+E116+E118+E112</f>
        <v>21054.158000000003</v>
      </c>
      <c r="F107" s="102">
        <f>F110+F113+F109+F108+F111+F117+F114+F115+F116+F118+F112</f>
        <v>20552.560000000001</v>
      </c>
      <c r="G107" s="103">
        <f t="shared" si="32"/>
        <v>15.298918896137586</v>
      </c>
      <c r="H107" s="104">
        <f t="shared" si="33"/>
        <v>-116564.44200000001</v>
      </c>
    </row>
    <row r="108" spans="1:8" ht="24" x14ac:dyDescent="0.2">
      <c r="A108" s="111" t="s">
        <v>138</v>
      </c>
      <c r="B108" s="228" t="s">
        <v>139</v>
      </c>
      <c r="C108" s="77">
        <v>1500.3</v>
      </c>
      <c r="D108" s="77">
        <v>1500.3</v>
      </c>
      <c r="E108" s="18"/>
      <c r="F108" s="16"/>
      <c r="G108" s="17">
        <f t="shared" si="32"/>
        <v>0</v>
      </c>
      <c r="H108" s="18">
        <f t="shared" si="33"/>
        <v>-1500.3</v>
      </c>
    </row>
    <row r="109" spans="1:8" x14ac:dyDescent="0.2">
      <c r="A109" s="111" t="s">
        <v>138</v>
      </c>
      <c r="B109" s="68" t="s">
        <v>210</v>
      </c>
      <c r="C109" s="41">
        <v>9.8000000000000007</v>
      </c>
      <c r="D109" s="41">
        <v>9.8000000000000007</v>
      </c>
      <c r="E109" s="20"/>
      <c r="F109" s="19"/>
      <c r="G109" s="42">
        <f t="shared" si="32"/>
        <v>0</v>
      </c>
      <c r="H109" s="20">
        <f t="shared" si="33"/>
        <v>-9.8000000000000007</v>
      </c>
    </row>
    <row r="110" spans="1:8" x14ac:dyDescent="0.2">
      <c r="A110" s="111" t="s">
        <v>140</v>
      </c>
      <c r="B110" s="46" t="s">
        <v>141</v>
      </c>
      <c r="C110" s="19">
        <v>96978.5</v>
      </c>
      <c r="D110" s="19">
        <v>96978.5</v>
      </c>
      <c r="E110" s="20">
        <v>16148</v>
      </c>
      <c r="F110" s="19">
        <v>16086</v>
      </c>
      <c r="G110" s="42">
        <f t="shared" si="32"/>
        <v>16.651113391112464</v>
      </c>
      <c r="H110" s="20">
        <f t="shared" si="33"/>
        <v>-80830.5</v>
      </c>
    </row>
    <row r="111" spans="1:8" x14ac:dyDescent="0.2">
      <c r="A111" s="111" t="s">
        <v>140</v>
      </c>
      <c r="B111" s="46" t="s">
        <v>142</v>
      </c>
      <c r="C111" s="19">
        <v>17378.5</v>
      </c>
      <c r="D111" s="19">
        <v>17378.5</v>
      </c>
      <c r="E111" s="20">
        <v>2894</v>
      </c>
      <c r="F111" s="19">
        <v>2518</v>
      </c>
      <c r="G111" s="42">
        <f t="shared" si="32"/>
        <v>16.652760594988059</v>
      </c>
      <c r="H111" s="20">
        <f t="shared" si="33"/>
        <v>-14484.5</v>
      </c>
    </row>
    <row r="112" spans="1:8" x14ac:dyDescent="0.2">
      <c r="A112" s="111" t="s">
        <v>138</v>
      </c>
      <c r="B112" s="46" t="s">
        <v>146</v>
      </c>
      <c r="C112" s="19">
        <v>891.1</v>
      </c>
      <c r="D112" s="19">
        <v>891.1</v>
      </c>
      <c r="E112" s="20">
        <v>177.99</v>
      </c>
      <c r="F112" s="19">
        <v>187.845</v>
      </c>
      <c r="G112" s="42">
        <f t="shared" si="32"/>
        <v>19.974189204354172</v>
      </c>
      <c r="H112" s="20">
        <f t="shared" si="33"/>
        <v>-713.11</v>
      </c>
    </row>
    <row r="113" spans="1:8" x14ac:dyDescent="0.2">
      <c r="A113" s="111" t="s">
        <v>138</v>
      </c>
      <c r="B113" s="46" t="s">
        <v>145</v>
      </c>
      <c r="C113" s="19">
        <v>238.1</v>
      </c>
      <c r="D113" s="19">
        <v>238.1</v>
      </c>
      <c r="E113" s="20"/>
      <c r="F113" s="19"/>
      <c r="G113" s="42">
        <v>0</v>
      </c>
      <c r="H113" s="20">
        <f>E113-C113</f>
        <v>-238.1</v>
      </c>
    </row>
    <row r="114" spans="1:8" x14ac:dyDescent="0.2">
      <c r="A114" s="111" t="s">
        <v>138</v>
      </c>
      <c r="B114" s="46" t="s">
        <v>143</v>
      </c>
      <c r="C114" s="19">
        <v>1293.2</v>
      </c>
      <c r="D114" s="19">
        <v>1293.2</v>
      </c>
      <c r="E114" s="20"/>
      <c r="F114" s="19"/>
      <c r="G114" s="42">
        <f t="shared" si="32"/>
        <v>0</v>
      </c>
      <c r="H114" s="20">
        <f t="shared" si="33"/>
        <v>-1293.2</v>
      </c>
    </row>
    <row r="115" spans="1:8" x14ac:dyDescent="0.2">
      <c r="A115" s="111" t="s">
        <v>138</v>
      </c>
      <c r="B115" s="68" t="s">
        <v>144</v>
      </c>
      <c r="C115" s="19">
        <v>425.4</v>
      </c>
      <c r="D115" s="19">
        <v>425.4</v>
      </c>
      <c r="E115" s="20"/>
      <c r="F115" s="19"/>
      <c r="G115" s="42">
        <f t="shared" si="32"/>
        <v>0</v>
      </c>
      <c r="H115" s="20">
        <f t="shared" si="33"/>
        <v>-425.4</v>
      </c>
    </row>
    <row r="116" spans="1:8" x14ac:dyDescent="0.2">
      <c r="A116" s="111" t="s">
        <v>138</v>
      </c>
      <c r="B116" s="46" t="s">
        <v>148</v>
      </c>
      <c r="C116" s="19">
        <v>11196.8</v>
      </c>
      <c r="D116" s="19">
        <v>11196.8</v>
      </c>
      <c r="E116" s="20">
        <v>1834.1679999999999</v>
      </c>
      <c r="F116" s="19">
        <v>1760.7149999999999</v>
      </c>
      <c r="G116" s="42">
        <f>E116/D116*100</f>
        <v>16.381180337239211</v>
      </c>
      <c r="H116" s="20">
        <f>E116-D116</f>
        <v>-9362.6319999999996</v>
      </c>
    </row>
    <row r="117" spans="1:8" ht="36" x14ac:dyDescent="0.2">
      <c r="A117" s="111" t="s">
        <v>138</v>
      </c>
      <c r="B117" s="107" t="s">
        <v>147</v>
      </c>
      <c r="C117" s="19">
        <v>1400.6</v>
      </c>
      <c r="D117" s="19">
        <v>1400.6</v>
      </c>
      <c r="E117" s="20"/>
      <c r="F117" s="19"/>
      <c r="G117" s="42">
        <f t="shared" ref="G117:G132" si="34">E117/D117*100</f>
        <v>0</v>
      </c>
      <c r="H117" s="20">
        <f t="shared" ref="H117:H132" si="35">E117-D117</f>
        <v>-1400.6</v>
      </c>
    </row>
    <row r="118" spans="1:8" ht="36.75" thickBot="1" x14ac:dyDescent="0.25">
      <c r="A118" s="113" t="s">
        <v>138</v>
      </c>
      <c r="B118" s="114" t="s">
        <v>149</v>
      </c>
      <c r="C118" s="115">
        <v>6306.3</v>
      </c>
      <c r="D118" s="115">
        <v>6306.3</v>
      </c>
      <c r="E118" s="58"/>
      <c r="F118" s="57"/>
      <c r="G118" s="69">
        <f t="shared" si="34"/>
        <v>0</v>
      </c>
      <c r="H118" s="58">
        <f t="shared" si="35"/>
        <v>-6306.3</v>
      </c>
    </row>
    <row r="119" spans="1:8" x14ac:dyDescent="0.2">
      <c r="A119" s="111" t="s">
        <v>150</v>
      </c>
      <c r="B119" s="112" t="s">
        <v>151</v>
      </c>
      <c r="C119" s="16">
        <v>1765.9</v>
      </c>
      <c r="D119" s="16">
        <v>1765.9</v>
      </c>
      <c r="E119" s="18"/>
      <c r="F119" s="16"/>
      <c r="G119" s="17">
        <f t="shared" si="34"/>
        <v>0</v>
      </c>
      <c r="H119" s="18">
        <f t="shared" si="35"/>
        <v>-1765.9</v>
      </c>
    </row>
    <row r="120" spans="1:8" ht="24" x14ac:dyDescent="0.2">
      <c r="A120" s="90" t="s">
        <v>152</v>
      </c>
      <c r="B120" s="116" t="s">
        <v>211</v>
      </c>
      <c r="C120" s="41">
        <v>1030.0999999999999</v>
      </c>
      <c r="D120" s="41">
        <v>1030.0999999999999</v>
      </c>
      <c r="E120" s="20"/>
      <c r="F120" s="19"/>
      <c r="G120" s="42">
        <f t="shared" si="34"/>
        <v>0</v>
      </c>
      <c r="H120" s="20">
        <f t="shared" si="35"/>
        <v>-1030.0999999999999</v>
      </c>
    </row>
    <row r="121" spans="1:8" x14ac:dyDescent="0.2">
      <c r="A121" s="90" t="s">
        <v>153</v>
      </c>
      <c r="B121" s="46" t="s">
        <v>267</v>
      </c>
      <c r="C121" s="19"/>
      <c r="D121" s="19"/>
      <c r="E121" s="20"/>
      <c r="F121" s="19">
        <v>433.32499999999999</v>
      </c>
      <c r="G121" s="42" t="e">
        <f t="shared" si="34"/>
        <v>#DIV/0!</v>
      </c>
      <c r="H121" s="20">
        <f t="shared" si="35"/>
        <v>0</v>
      </c>
    </row>
    <row r="122" spans="1:8" ht="24" x14ac:dyDescent="0.2">
      <c r="A122" s="90" t="s">
        <v>154</v>
      </c>
      <c r="B122" s="68" t="s">
        <v>155</v>
      </c>
      <c r="C122" s="41">
        <v>72</v>
      </c>
      <c r="D122" s="41">
        <v>72</v>
      </c>
      <c r="E122" s="20"/>
      <c r="F122" s="19"/>
      <c r="G122" s="42">
        <f>E122/D122*100</f>
        <v>0</v>
      </c>
      <c r="H122" s="20">
        <f>E122-D122</f>
        <v>-72</v>
      </c>
    </row>
    <row r="123" spans="1:8" x14ac:dyDescent="0.2">
      <c r="A123" s="90" t="s">
        <v>156</v>
      </c>
      <c r="B123" s="117" t="s">
        <v>212</v>
      </c>
      <c r="C123" s="41"/>
      <c r="D123" s="41"/>
      <c r="E123" s="20"/>
      <c r="F123" s="19">
        <v>220.31528</v>
      </c>
      <c r="G123" s="42" t="e">
        <f t="shared" si="34"/>
        <v>#DIV/0!</v>
      </c>
      <c r="H123" s="20">
        <f t="shared" si="35"/>
        <v>0</v>
      </c>
    </row>
    <row r="124" spans="1:8" ht="24" x14ac:dyDescent="0.2">
      <c r="A124" s="90" t="s">
        <v>157</v>
      </c>
      <c r="B124" s="68" t="s">
        <v>158</v>
      </c>
      <c r="C124" s="41"/>
      <c r="D124" s="41"/>
      <c r="E124" s="20"/>
      <c r="F124" s="19"/>
      <c r="G124" s="42" t="e">
        <f t="shared" si="34"/>
        <v>#DIV/0!</v>
      </c>
      <c r="H124" s="20">
        <f t="shared" si="35"/>
        <v>0</v>
      </c>
    </row>
    <row r="125" spans="1:8" x14ac:dyDescent="0.2">
      <c r="A125" s="90" t="s">
        <v>159</v>
      </c>
      <c r="B125" s="68" t="s">
        <v>160</v>
      </c>
      <c r="C125" s="41">
        <v>699.3</v>
      </c>
      <c r="D125" s="41">
        <v>699.3</v>
      </c>
      <c r="E125" s="20">
        <v>83.685400000000001</v>
      </c>
      <c r="F125" s="19">
        <v>75.691209999999998</v>
      </c>
      <c r="G125" s="42">
        <f t="shared" si="34"/>
        <v>11.967024167024167</v>
      </c>
      <c r="H125" s="20">
        <f t="shared" si="35"/>
        <v>-615.6146</v>
      </c>
    </row>
    <row r="126" spans="1:8" ht="12.75" thickBot="1" x14ac:dyDescent="0.25">
      <c r="A126" s="90" t="s">
        <v>161</v>
      </c>
      <c r="B126" s="46" t="s">
        <v>162</v>
      </c>
      <c r="C126" s="19">
        <v>1580.5</v>
      </c>
      <c r="D126" s="19">
        <v>1580.5</v>
      </c>
      <c r="E126" s="20">
        <v>192.88727</v>
      </c>
      <c r="F126" s="19">
        <v>191.46203</v>
      </c>
      <c r="G126" s="42">
        <f t="shared" si="34"/>
        <v>12.204192976906041</v>
      </c>
      <c r="H126" s="20">
        <f t="shared" si="35"/>
        <v>-1387.6127300000001</v>
      </c>
    </row>
    <row r="127" spans="1:8" ht="12.75" thickBot="1" x14ac:dyDescent="0.25">
      <c r="A127" s="184" t="s">
        <v>163</v>
      </c>
      <c r="B127" s="66" t="s">
        <v>164</v>
      </c>
      <c r="C127" s="25">
        <f>C128</f>
        <v>41635</v>
      </c>
      <c r="D127" s="25">
        <f>D128</f>
        <v>41635</v>
      </c>
      <c r="E127" s="118">
        <f>E128</f>
        <v>7110</v>
      </c>
      <c r="F127" s="25">
        <f>F128</f>
        <v>6610</v>
      </c>
      <c r="G127" s="26">
        <f t="shared" si="34"/>
        <v>17.076978503662783</v>
      </c>
      <c r="H127" s="27">
        <f t="shared" si="35"/>
        <v>-34525</v>
      </c>
    </row>
    <row r="128" spans="1:8" ht="12.75" thickBot="1" x14ac:dyDescent="0.25">
      <c r="A128" s="105" t="s">
        <v>165</v>
      </c>
      <c r="B128" s="14" t="s">
        <v>166</v>
      </c>
      <c r="C128" s="62">
        <v>41635</v>
      </c>
      <c r="D128" s="62">
        <v>41635</v>
      </c>
      <c r="E128" s="63">
        <v>7110</v>
      </c>
      <c r="F128" s="62">
        <v>6610</v>
      </c>
      <c r="G128" s="23">
        <f t="shared" si="34"/>
        <v>17.076978503662783</v>
      </c>
      <c r="H128" s="63">
        <f t="shared" si="35"/>
        <v>-34525</v>
      </c>
    </row>
    <row r="129" spans="1:8" ht="12.75" thickBot="1" x14ac:dyDescent="0.25">
      <c r="A129" s="60" t="s">
        <v>167</v>
      </c>
      <c r="B129" s="195" t="s">
        <v>168</v>
      </c>
      <c r="C129" s="25">
        <f>C130+C131+C132+C133</f>
        <v>50162.084000000003</v>
      </c>
      <c r="D129" s="25">
        <f>D130+D131+D132+D133</f>
        <v>50162.084000000003</v>
      </c>
      <c r="E129" s="25">
        <f>E130+E131+E132+E133</f>
        <v>5614.8229599999995</v>
      </c>
      <c r="F129" s="25">
        <f>F130+F131+F132</f>
        <v>5076.3488399999997</v>
      </c>
      <c r="G129" s="26">
        <f t="shared" si="34"/>
        <v>11.193360626723562</v>
      </c>
      <c r="H129" s="27">
        <f t="shared" si="35"/>
        <v>-44547.261040000005</v>
      </c>
    </row>
    <row r="130" spans="1:8" ht="36" x14ac:dyDescent="0.2">
      <c r="A130" s="119" t="s">
        <v>169</v>
      </c>
      <c r="B130" s="120" t="s">
        <v>170</v>
      </c>
      <c r="C130" s="49">
        <v>27854.284</v>
      </c>
      <c r="D130" s="49">
        <v>27854.284</v>
      </c>
      <c r="E130" s="121">
        <v>3553.30296</v>
      </c>
      <c r="F130" s="49">
        <v>2931.1888399999998</v>
      </c>
      <c r="G130" s="122">
        <f t="shared" si="34"/>
        <v>12.756755693307356</v>
      </c>
      <c r="H130" s="121">
        <f t="shared" si="35"/>
        <v>-24300.981039999999</v>
      </c>
    </row>
    <row r="131" spans="1:8" ht="36" x14ac:dyDescent="0.2">
      <c r="A131" s="123" t="s">
        <v>171</v>
      </c>
      <c r="B131" s="124" t="s">
        <v>172</v>
      </c>
      <c r="C131" s="21">
        <v>12307.8</v>
      </c>
      <c r="D131" s="21">
        <v>12307.8</v>
      </c>
      <c r="E131" s="22">
        <v>2061.52</v>
      </c>
      <c r="F131" s="21">
        <v>2145.16</v>
      </c>
      <c r="G131" s="54">
        <f t="shared" si="34"/>
        <v>16.749703440094901</v>
      </c>
      <c r="H131" s="22">
        <f t="shared" si="35"/>
        <v>-10246.279999999999</v>
      </c>
    </row>
    <row r="132" spans="1:8" ht="24.75" thickBot="1" x14ac:dyDescent="0.25">
      <c r="A132" s="125" t="s">
        <v>173</v>
      </c>
      <c r="B132" s="126" t="s">
        <v>174</v>
      </c>
      <c r="C132" s="57">
        <v>10000</v>
      </c>
      <c r="D132" s="57">
        <v>10000</v>
      </c>
      <c r="E132" s="58"/>
      <c r="F132" s="57"/>
      <c r="G132" s="69">
        <f t="shared" si="34"/>
        <v>0</v>
      </c>
      <c r="H132" s="58">
        <f t="shared" si="35"/>
        <v>-10000</v>
      </c>
    </row>
    <row r="133" spans="1:8" ht="12.75" thickBot="1" x14ac:dyDescent="0.25">
      <c r="A133" s="60" t="s">
        <v>175</v>
      </c>
      <c r="B133" s="196" t="s">
        <v>176</v>
      </c>
      <c r="C133" s="102">
        <f>C134</f>
        <v>0</v>
      </c>
      <c r="D133" s="102">
        <f>D134</f>
        <v>0</v>
      </c>
      <c r="E133" s="102">
        <f>E134</f>
        <v>0</v>
      </c>
      <c r="F133" s="102">
        <f>F134</f>
        <v>0</v>
      </c>
      <c r="G133" s="75">
        <v>0</v>
      </c>
      <c r="H133" s="229">
        <f t="shared" ref="H133:H140" si="36">E133-C133</f>
        <v>0</v>
      </c>
    </row>
    <row r="134" spans="1:8" ht="12.75" thickBot="1" x14ac:dyDescent="0.25">
      <c r="A134" s="211" t="s">
        <v>177</v>
      </c>
      <c r="B134" s="127" t="s">
        <v>178</v>
      </c>
      <c r="C134" s="128"/>
      <c r="D134" s="128"/>
      <c r="E134" s="129"/>
      <c r="F134" s="128"/>
      <c r="G134" s="130"/>
      <c r="H134" s="131"/>
    </row>
    <row r="135" spans="1:8" ht="12.75" thickBot="1" x14ac:dyDescent="0.25">
      <c r="A135" s="184" t="s">
        <v>179</v>
      </c>
      <c r="B135" s="66" t="s">
        <v>180</v>
      </c>
      <c r="C135" s="25"/>
      <c r="D135" s="25"/>
      <c r="E135" s="118">
        <f>E136</f>
        <v>0</v>
      </c>
      <c r="F135" s="118">
        <f>F136</f>
        <v>0</v>
      </c>
      <c r="G135" s="26">
        <v>0</v>
      </c>
      <c r="H135" s="27">
        <f t="shared" si="36"/>
        <v>0</v>
      </c>
    </row>
    <row r="136" spans="1:8" ht="12.75" thickBot="1" x14ac:dyDescent="0.25">
      <c r="A136" s="105" t="s">
        <v>181</v>
      </c>
      <c r="B136" s="132" t="s">
        <v>182</v>
      </c>
      <c r="C136" s="62"/>
      <c r="D136" s="62"/>
      <c r="E136" s="63"/>
      <c r="F136" s="62"/>
      <c r="G136" s="23"/>
      <c r="H136" s="38"/>
    </row>
    <row r="137" spans="1:8" ht="12.75" thickBot="1" x14ac:dyDescent="0.25">
      <c r="A137" s="184" t="s">
        <v>183</v>
      </c>
      <c r="B137" s="66" t="s">
        <v>184</v>
      </c>
      <c r="C137" s="25"/>
      <c r="D137" s="25"/>
      <c r="E137" s="118">
        <f>E138+E139</f>
        <v>0</v>
      </c>
      <c r="F137" s="25">
        <f>F139</f>
        <v>2.6188600000000002</v>
      </c>
      <c r="G137" s="26">
        <v>0</v>
      </c>
      <c r="H137" s="27">
        <f t="shared" si="36"/>
        <v>0</v>
      </c>
    </row>
    <row r="138" spans="1:8" ht="24" x14ac:dyDescent="0.2">
      <c r="A138" s="111" t="s">
        <v>185</v>
      </c>
      <c r="B138" s="76" t="s">
        <v>186</v>
      </c>
      <c r="C138" s="200"/>
      <c r="D138" s="200"/>
      <c r="E138" s="18"/>
      <c r="F138" s="200"/>
      <c r="G138" s="201"/>
      <c r="H138" s="202"/>
    </row>
    <row r="139" spans="1:8" ht="24.75" thickBot="1" x14ac:dyDescent="0.25">
      <c r="A139" s="134" t="s">
        <v>187</v>
      </c>
      <c r="B139" s="135" t="s">
        <v>188</v>
      </c>
      <c r="C139" s="62"/>
      <c r="D139" s="62"/>
      <c r="E139" s="63"/>
      <c r="F139" s="62">
        <v>2.6188600000000002</v>
      </c>
      <c r="G139" s="23">
        <v>0</v>
      </c>
      <c r="H139" s="63">
        <f t="shared" si="36"/>
        <v>0</v>
      </c>
    </row>
    <row r="140" spans="1:8" ht="12.75" thickBot="1" x14ac:dyDescent="0.25">
      <c r="A140" s="60" t="s">
        <v>189</v>
      </c>
      <c r="B140" s="193" t="s">
        <v>190</v>
      </c>
      <c r="C140" s="25"/>
      <c r="D140" s="25"/>
      <c r="E140" s="118">
        <f>E141</f>
        <v>0</v>
      </c>
      <c r="F140" s="118">
        <f>F141</f>
        <v>-2.6188600000000002</v>
      </c>
      <c r="G140" s="26">
        <v>0</v>
      </c>
      <c r="H140" s="27">
        <f t="shared" si="36"/>
        <v>0</v>
      </c>
    </row>
    <row r="141" spans="1:8" ht="12.75" thickBot="1" x14ac:dyDescent="0.25">
      <c r="A141" s="212" t="s">
        <v>191</v>
      </c>
      <c r="B141" s="136" t="s">
        <v>192</v>
      </c>
      <c r="C141" s="62"/>
      <c r="D141" s="62"/>
      <c r="E141" s="63"/>
      <c r="F141" s="62">
        <v>-2.6188600000000002</v>
      </c>
      <c r="G141" s="23"/>
      <c r="H141" s="63"/>
    </row>
    <row r="142" spans="1:8" ht="12.75" thickBot="1" x14ac:dyDescent="0.25">
      <c r="A142" s="197"/>
      <c r="B142" s="193" t="s">
        <v>193</v>
      </c>
      <c r="C142" s="25">
        <f>C8+C91</f>
        <v>508367.58399999997</v>
      </c>
      <c r="D142" s="25">
        <f>D8+D91</f>
        <v>524267.58399999997</v>
      </c>
      <c r="E142" s="118">
        <f>E91+E8</f>
        <v>74289.402430000002</v>
      </c>
      <c r="F142" s="25">
        <f>F8+F91</f>
        <v>67869.557530000005</v>
      </c>
      <c r="G142" s="26">
        <f>E142/D142*100</f>
        <v>14.170130806714154</v>
      </c>
      <c r="H142" s="27">
        <f>E142-D142</f>
        <v>-449978.18156999996</v>
      </c>
    </row>
    <row r="143" spans="1:8" x14ac:dyDescent="0.2">
      <c r="A143" s="1"/>
      <c r="B143" s="9"/>
      <c r="C143" s="137"/>
      <c r="D143" s="137"/>
      <c r="F143" s="138"/>
      <c r="G143" s="139"/>
      <c r="H143" s="140"/>
    </row>
    <row r="144" spans="1:8" x14ac:dyDescent="0.2">
      <c r="A144" s="12" t="s">
        <v>194</v>
      </c>
      <c r="B144" s="12"/>
      <c r="C144" s="141"/>
      <c r="D144" s="141"/>
      <c r="E144" s="142"/>
      <c r="F144" s="143"/>
      <c r="G144" s="12"/>
    </row>
    <row r="145" spans="1:8" x14ac:dyDescent="0.2">
      <c r="A145" s="12" t="s">
        <v>195</v>
      </c>
      <c r="B145" s="13"/>
      <c r="C145" s="144"/>
      <c r="D145" s="144"/>
      <c r="E145" s="142" t="s">
        <v>196</v>
      </c>
      <c r="F145" s="145"/>
      <c r="G145" s="12"/>
    </row>
    <row r="146" spans="1:8" x14ac:dyDescent="0.2">
      <c r="A146" s="12"/>
      <c r="B146" s="13"/>
      <c r="C146" s="144"/>
      <c r="D146" s="144"/>
      <c r="E146" s="142"/>
      <c r="F146" s="145"/>
      <c r="G146" s="12"/>
    </row>
    <row r="147" spans="1:8" x14ac:dyDescent="0.2">
      <c r="A147" s="146" t="s">
        <v>197</v>
      </c>
      <c r="B147" s="12"/>
      <c r="C147" s="147"/>
      <c r="D147" s="147"/>
      <c r="E147" s="148"/>
      <c r="F147" s="149"/>
    </row>
    <row r="148" spans="1:8" x14ac:dyDescent="0.2">
      <c r="A148" s="146" t="s">
        <v>198</v>
      </c>
      <c r="C148" s="147"/>
      <c r="D148" s="147"/>
      <c r="E148" s="148"/>
      <c r="F148" s="150"/>
    </row>
    <row r="149" spans="1:8" x14ac:dyDescent="0.2">
      <c r="A149" s="1"/>
    </row>
    <row r="150" spans="1:8" x14ac:dyDescent="0.2">
      <c r="A150" s="1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  <c r="B155" s="6"/>
      <c r="C155" s="6"/>
      <c r="D155" s="6"/>
      <c r="E155" s="6"/>
      <c r="F155" s="6"/>
      <c r="G155" s="6"/>
      <c r="H155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.31496062992125984" right="0.31496062992125984" top="0.55118110236220474" bottom="0.15748031496062992" header="0.31496062992125984" footer="0.31496062992125984"/>
  <pageSetup paperSize="9" scale="80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5"/>
  <sheetViews>
    <sheetView topLeftCell="A85" workbookViewId="0">
      <selection activeCell="F94" sqref="F94"/>
    </sheetView>
  </sheetViews>
  <sheetFormatPr defaultRowHeight="12" x14ac:dyDescent="0.2"/>
  <cols>
    <col min="1" max="1" width="19.5703125" style="14" customWidth="1"/>
    <col min="2" max="2" width="77.2851562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280</v>
      </c>
      <c r="C4" s="3"/>
      <c r="D4" s="3"/>
      <c r="G4" s="9"/>
      <c r="H4" s="9"/>
    </row>
    <row r="5" spans="1:8" s="10" customFormat="1" ht="12.75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47" t="s">
        <v>281</v>
      </c>
      <c r="F5" s="519" t="s">
        <v>282</v>
      </c>
      <c r="G5" s="524" t="s">
        <v>6</v>
      </c>
      <c r="H5" s="525"/>
    </row>
    <row r="6" spans="1:8" s="10" customFormat="1" x14ac:dyDescent="0.2">
      <c r="A6" s="541"/>
      <c r="B6" s="543"/>
      <c r="C6" s="545"/>
      <c r="D6" s="545"/>
      <c r="E6" s="548"/>
      <c r="F6" s="520"/>
      <c r="G6" s="526" t="s">
        <v>7</v>
      </c>
      <c r="H6" s="528" t="s">
        <v>8</v>
      </c>
    </row>
    <row r="7" spans="1:8" ht="12.75" thickBot="1" x14ac:dyDescent="0.25">
      <c r="A7" s="542"/>
      <c r="B7" s="527"/>
      <c r="C7" s="546"/>
      <c r="D7" s="546"/>
      <c r="E7" s="549"/>
      <c r="F7" s="521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208">
        <f>C9+C20+C29+C47+C58+C88+C34+C55+C14+C52</f>
        <v>91183.700000000012</v>
      </c>
      <c r="D8" s="208">
        <f>D9+D20+D29+D47+D58+D88+D34+D55+D14+D52</f>
        <v>91183.700000000012</v>
      </c>
      <c r="E8" s="96">
        <f>E9+E20+E29+E47+E58+E88+E34+E55+E14+E52</f>
        <v>19797.971580000001</v>
      </c>
      <c r="F8" s="96">
        <f>F9+F20+F29+F47+F58+F88+F34+F55+F14+F52</f>
        <v>19732.90957</v>
      </c>
      <c r="G8" s="97">
        <f t="shared" ref="G8:G25" si="0">E8/D8*100</f>
        <v>21.712182747574403</v>
      </c>
      <c r="H8" s="209">
        <f>E8-D8</f>
        <v>-71385.728420000014</v>
      </c>
    </row>
    <row r="9" spans="1:8" s="13" customFormat="1" ht="12.75" thickBot="1" x14ac:dyDescent="0.25">
      <c r="A9" s="241" t="s">
        <v>214</v>
      </c>
      <c r="B9" s="203" t="s">
        <v>10</v>
      </c>
      <c r="C9" s="242">
        <f>C10</f>
        <v>54096.3</v>
      </c>
      <c r="D9" s="242">
        <f>D10</f>
        <v>54096.3</v>
      </c>
      <c r="E9" s="239">
        <f>E10</f>
        <v>13810.920690000001</v>
      </c>
      <c r="F9" s="239">
        <f>F10</f>
        <v>13539.6371</v>
      </c>
      <c r="G9" s="75">
        <f t="shared" si="0"/>
        <v>25.530250109526897</v>
      </c>
      <c r="H9" s="205">
        <f t="shared" ref="H9:H25" si="1">E9-D9</f>
        <v>-40285.379310000004</v>
      </c>
    </row>
    <row r="10" spans="1:8" x14ac:dyDescent="0.2">
      <c r="A10" s="134" t="s">
        <v>215</v>
      </c>
      <c r="B10" s="15" t="s">
        <v>11</v>
      </c>
      <c r="C10" s="16">
        <f>C11+C12+C13</f>
        <v>54096.3</v>
      </c>
      <c r="D10" s="16">
        <f>D11+D12+D13</f>
        <v>54096.3</v>
      </c>
      <c r="E10" s="16">
        <f>E11+E12+E13</f>
        <v>13810.920690000001</v>
      </c>
      <c r="F10" s="16">
        <f>F11+F12+F13</f>
        <v>13539.6371</v>
      </c>
      <c r="G10" s="17">
        <f t="shared" si="0"/>
        <v>25.530250109526897</v>
      </c>
      <c r="H10" s="18">
        <f t="shared" si="1"/>
        <v>-40285.379310000004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31">
        <v>13674.164430000001</v>
      </c>
      <c r="F11" s="30">
        <v>13436.68619</v>
      </c>
      <c r="G11" s="157">
        <f>E11/D11*100</f>
        <v>25.62562087130561</v>
      </c>
      <c r="H11" s="31">
        <f t="shared" si="1"/>
        <v>-39687.135569999999</v>
      </c>
    </row>
    <row r="12" spans="1:8" ht="48" x14ac:dyDescent="0.2">
      <c r="A12" s="171" t="s">
        <v>217</v>
      </c>
      <c r="B12" s="158" t="s">
        <v>13</v>
      </c>
      <c r="C12" s="30">
        <v>235</v>
      </c>
      <c r="D12" s="30">
        <v>235</v>
      </c>
      <c r="E12" s="31">
        <v>86.320859999999996</v>
      </c>
      <c r="F12" s="30">
        <v>71.116299999999995</v>
      </c>
      <c r="G12" s="157">
        <f t="shared" si="0"/>
        <v>36.732280851063827</v>
      </c>
      <c r="H12" s="31">
        <f t="shared" si="1"/>
        <v>-148.67914000000002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34">
        <v>50.435400000000001</v>
      </c>
      <c r="F13" s="33">
        <v>31.834610000000001</v>
      </c>
      <c r="G13" s="160">
        <f t="shared" si="0"/>
        <v>10.08708</v>
      </c>
      <c r="H13" s="34">
        <f t="shared" si="1"/>
        <v>-449.56459999999998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4.1986299999999996</v>
      </c>
      <c r="F14" s="25">
        <f t="shared" si="2"/>
        <v>3.5036299999999998</v>
      </c>
      <c r="G14" s="26" t="e">
        <f t="shared" si="0"/>
        <v>#DIV/0!</v>
      </c>
      <c r="H14" s="27">
        <f t="shared" si="1"/>
        <v>4.1986299999999996</v>
      </c>
    </row>
    <row r="15" spans="1:8" x14ac:dyDescent="0.2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4.1986299999999996</v>
      </c>
      <c r="F15" s="16">
        <f t="shared" si="3"/>
        <v>3.5036299999999998</v>
      </c>
      <c r="G15" s="17" t="e">
        <f t="shared" si="0"/>
        <v>#DIV/0!</v>
      </c>
      <c r="H15" s="18">
        <f t="shared" si="1"/>
        <v>4.1986299999999996</v>
      </c>
    </row>
    <row r="16" spans="1:8" x14ac:dyDescent="0.2">
      <c r="A16" s="182" t="s">
        <v>221</v>
      </c>
      <c r="B16" s="29" t="s">
        <v>17</v>
      </c>
      <c r="C16" s="30"/>
      <c r="D16" s="30"/>
      <c r="E16" s="31">
        <v>2.01641</v>
      </c>
      <c r="F16" s="30">
        <v>1.57236</v>
      </c>
      <c r="G16" s="17" t="e">
        <f t="shared" si="0"/>
        <v>#DIV/0!</v>
      </c>
      <c r="H16" s="20">
        <f t="shared" si="1"/>
        <v>2.01641</v>
      </c>
    </row>
    <row r="17" spans="1:8" x14ac:dyDescent="0.2">
      <c r="A17" s="182" t="s">
        <v>222</v>
      </c>
      <c r="B17" s="29" t="s">
        <v>18</v>
      </c>
      <c r="C17" s="30"/>
      <c r="D17" s="30"/>
      <c r="E17" s="31">
        <v>1.2919999999999999E-2</v>
      </c>
      <c r="F17" s="30">
        <v>1.103E-2</v>
      </c>
      <c r="G17" s="17" t="e">
        <f t="shared" si="0"/>
        <v>#DIV/0!</v>
      </c>
      <c r="H17" s="20">
        <f t="shared" si="1"/>
        <v>1.2919999999999999E-2</v>
      </c>
    </row>
    <row r="18" spans="1:8" x14ac:dyDescent="0.2">
      <c r="A18" s="182" t="s">
        <v>223</v>
      </c>
      <c r="B18" s="29" t="s">
        <v>19</v>
      </c>
      <c r="C18" s="30"/>
      <c r="D18" s="30"/>
      <c r="E18" s="31">
        <v>2.4398200000000001</v>
      </c>
      <c r="F18" s="30">
        <v>2.2010399999999999</v>
      </c>
      <c r="G18" s="17" t="e">
        <f t="shared" si="0"/>
        <v>#DIV/0!</v>
      </c>
      <c r="H18" s="20">
        <f t="shared" si="1"/>
        <v>2.4398200000000001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34">
        <v>-0.27051999999999998</v>
      </c>
      <c r="F19" s="33">
        <v>-0.28079999999999999</v>
      </c>
      <c r="G19" s="23" t="e">
        <f t="shared" si="0"/>
        <v>#DIV/0!</v>
      </c>
      <c r="H19" s="22">
        <f t="shared" si="1"/>
        <v>-0.27051999999999998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C21+C27+C28+C24+C25</f>
        <v>23424.5</v>
      </c>
      <c r="D20" s="190">
        <f>D21+D27+D28+D24+D25</f>
        <v>23424.5</v>
      </c>
      <c r="E20" s="25">
        <f t="shared" ref="E20" si="4">E21+E27+E28+E24+E25</f>
        <v>4219.7977300000002</v>
      </c>
      <c r="F20" s="25">
        <f>F21+F27+F28+F24+F25+F26</f>
        <v>4927.5141599999988</v>
      </c>
      <c r="G20" s="188">
        <f t="shared" si="0"/>
        <v>18.014462336442612</v>
      </c>
      <c r="H20" s="27">
        <f t="shared" si="1"/>
        <v>-19204.702270000002</v>
      </c>
    </row>
    <row r="21" spans="1:8" s="35" customFormat="1" x14ac:dyDescent="0.2">
      <c r="A21" s="134" t="s">
        <v>226</v>
      </c>
      <c r="B21" s="36" t="s">
        <v>22</v>
      </c>
      <c r="C21" s="16">
        <f>C22+C23</f>
        <v>20225</v>
      </c>
      <c r="D21" s="16">
        <f>D22+D23</f>
        <v>20225</v>
      </c>
      <c r="E21" s="16">
        <f>E22+E23+E24</f>
        <v>2650.6006200000002</v>
      </c>
      <c r="F21" s="16">
        <f>F22+F23</f>
        <v>2475.46947</v>
      </c>
      <c r="G21" s="37">
        <f t="shared" si="0"/>
        <v>13.10556548825711</v>
      </c>
      <c r="H21" s="38">
        <f t="shared" si="1"/>
        <v>-17574.399379999999</v>
      </c>
    </row>
    <row r="22" spans="1:8" s="35" customFormat="1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31">
        <v>1236.24928</v>
      </c>
      <c r="F22" s="30">
        <v>383.12493000000001</v>
      </c>
      <c r="G22" s="216">
        <f t="shared" si="0"/>
        <v>9.6968333202604136</v>
      </c>
      <c r="H22" s="31">
        <f t="shared" si="1"/>
        <v>-11512.75072</v>
      </c>
    </row>
    <row r="23" spans="1:8" ht="24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31">
        <v>1414.3513399999999</v>
      </c>
      <c r="F23" s="30">
        <v>2092.3445400000001</v>
      </c>
      <c r="G23" s="216">
        <f t="shared" si="0"/>
        <v>18.91855724986624</v>
      </c>
      <c r="H23" s="31">
        <f t="shared" si="1"/>
        <v>-6061.6486599999998</v>
      </c>
    </row>
    <row r="24" spans="1:8" x14ac:dyDescent="0.2">
      <c r="A24" s="91" t="s">
        <v>229</v>
      </c>
      <c r="B24" s="43" t="s">
        <v>25</v>
      </c>
      <c r="C24" s="41"/>
      <c r="D24" s="41"/>
      <c r="E24" s="20"/>
      <c r="F24" s="19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0">
        <v>-3.50576</v>
      </c>
      <c r="F25" s="19">
        <v>118.75855</v>
      </c>
      <c r="G25" s="42" t="e">
        <f t="shared" si="0"/>
        <v>#DIV/0!</v>
      </c>
      <c r="H25" s="20">
        <f t="shared" si="1"/>
        <v>-3.50576</v>
      </c>
    </row>
    <row r="26" spans="1:8" x14ac:dyDescent="0.2">
      <c r="A26" s="174" t="s">
        <v>231</v>
      </c>
      <c r="B26" s="45" t="s">
        <v>27</v>
      </c>
      <c r="C26" s="16"/>
      <c r="D26" s="16"/>
      <c r="E26" s="18"/>
      <c r="F26" s="16">
        <v>5.042E-2</v>
      </c>
      <c r="G26" s="23"/>
      <c r="H26" s="18"/>
    </row>
    <row r="27" spans="1:8" x14ac:dyDescent="0.2">
      <c r="A27" s="92" t="s">
        <v>232</v>
      </c>
      <c r="B27" s="46" t="s">
        <v>28</v>
      </c>
      <c r="C27" s="19">
        <v>2622.5</v>
      </c>
      <c r="D27" s="19">
        <v>2622.5</v>
      </c>
      <c r="E27" s="20">
        <v>1367.82899</v>
      </c>
      <c r="F27" s="19">
        <v>2094.71074</v>
      </c>
      <c r="G27" s="42">
        <f>E27/D27*100</f>
        <v>52.157444804575782</v>
      </c>
      <c r="H27" s="20">
        <f t="shared" ref="H27:H34" si="5">E27-D27</f>
        <v>-1254.67101</v>
      </c>
    </row>
    <row r="28" spans="1:8" ht="12.75" thickBot="1" x14ac:dyDescent="0.25">
      <c r="A28" s="134" t="s">
        <v>233</v>
      </c>
      <c r="B28" s="47" t="s">
        <v>29</v>
      </c>
      <c r="C28" s="21">
        <v>577</v>
      </c>
      <c r="D28" s="21">
        <v>577</v>
      </c>
      <c r="E28" s="22">
        <v>204.87388000000001</v>
      </c>
      <c r="F28" s="21">
        <v>238.52428</v>
      </c>
      <c r="G28" s="42">
        <f>E28/D28*100</f>
        <v>35.506738301559793</v>
      </c>
      <c r="H28" s="22">
        <f t="shared" si="5"/>
        <v>-372.12612000000001</v>
      </c>
    </row>
    <row r="29" spans="1:8" ht="12.75" thickBot="1" x14ac:dyDescent="0.25">
      <c r="A29" s="60" t="s">
        <v>234</v>
      </c>
      <c r="B29" s="187" t="s">
        <v>30</v>
      </c>
      <c r="C29" s="190">
        <f>C30+C32</f>
        <v>1645</v>
      </c>
      <c r="D29" s="190">
        <f>D30+D32</f>
        <v>1645</v>
      </c>
      <c r="E29" s="190">
        <f t="shared" ref="E29:F29" si="6">E30+E32</f>
        <v>362.16223000000002</v>
      </c>
      <c r="F29" s="190">
        <f t="shared" si="6"/>
        <v>300.95796000000001</v>
      </c>
      <c r="G29" s="26">
        <f t="shared" ref="G29:G32" si="7">E29/D29*100</f>
        <v>22.015941033434654</v>
      </c>
      <c r="H29" s="11">
        <f t="shared" si="5"/>
        <v>-1282.8377700000001</v>
      </c>
    </row>
    <row r="30" spans="1:8" x14ac:dyDescent="0.2">
      <c r="A30" s="119" t="s">
        <v>235</v>
      </c>
      <c r="B30" s="48" t="s">
        <v>31</v>
      </c>
      <c r="C30" s="49">
        <f>C31</f>
        <v>1639</v>
      </c>
      <c r="D30" s="49">
        <f>D31</f>
        <v>1639</v>
      </c>
      <c r="E30" s="49">
        <f>E31</f>
        <v>362.16223000000002</v>
      </c>
      <c r="F30" s="16">
        <f>F31</f>
        <v>300.95796000000001</v>
      </c>
      <c r="G30" s="17">
        <f t="shared" si="7"/>
        <v>22.096536302623552</v>
      </c>
      <c r="H30" s="18">
        <f t="shared" si="5"/>
        <v>-1276.8377700000001</v>
      </c>
    </row>
    <row r="31" spans="1:8" x14ac:dyDescent="0.2">
      <c r="A31" s="91" t="s">
        <v>236</v>
      </c>
      <c r="B31" s="50" t="s">
        <v>32</v>
      </c>
      <c r="C31" s="30">
        <v>1639</v>
      </c>
      <c r="D31" s="30">
        <v>1639</v>
      </c>
      <c r="E31" s="31">
        <v>362.16223000000002</v>
      </c>
      <c r="F31" s="30">
        <v>300.95796000000001</v>
      </c>
      <c r="G31" s="216">
        <f t="shared" si="7"/>
        <v>22.096536302623552</v>
      </c>
      <c r="H31" s="31">
        <f t="shared" si="5"/>
        <v>-1276.8377700000001</v>
      </c>
    </row>
    <row r="32" spans="1:8" x14ac:dyDescent="0.2">
      <c r="A32" s="91" t="s">
        <v>237</v>
      </c>
      <c r="B32" s="161" t="s">
        <v>33</v>
      </c>
      <c r="C32" s="19">
        <f>C33</f>
        <v>6</v>
      </c>
      <c r="D32" s="19">
        <f t="shared" ref="D32:F32" si="8">D33</f>
        <v>6</v>
      </c>
      <c r="E32" s="19">
        <f t="shared" si="8"/>
        <v>0</v>
      </c>
      <c r="F32" s="19">
        <f t="shared" si="8"/>
        <v>0</v>
      </c>
      <c r="G32" s="42">
        <f t="shared" si="7"/>
        <v>0</v>
      </c>
      <c r="H32" s="20">
        <f t="shared" si="5"/>
        <v>-6</v>
      </c>
    </row>
    <row r="33" spans="1:234" ht="12.75" thickBot="1" x14ac:dyDescent="0.25">
      <c r="A33" s="173" t="s">
        <v>241</v>
      </c>
      <c r="B33" s="50" t="s">
        <v>37</v>
      </c>
      <c r="C33" s="30">
        <v>6</v>
      </c>
      <c r="D33" s="30">
        <v>6</v>
      </c>
      <c r="E33" s="31"/>
      <c r="F33" s="30"/>
      <c r="G33" s="216">
        <v>0</v>
      </c>
      <c r="H33" s="31">
        <f t="shared" si="5"/>
        <v>-6</v>
      </c>
    </row>
    <row r="34" spans="1:234" x14ac:dyDescent="0.2">
      <c r="A34" s="534" t="s">
        <v>242</v>
      </c>
      <c r="B34" s="536" t="s">
        <v>38</v>
      </c>
      <c r="C34" s="538">
        <f>C36+C44</f>
        <v>11620.1</v>
      </c>
      <c r="D34" s="538">
        <f>D36+D44</f>
        <v>11554.1</v>
      </c>
      <c r="E34" s="530">
        <f>E36+E44</f>
        <v>894.31765000000019</v>
      </c>
      <c r="F34" s="530">
        <f>F38+F39+F41+F44</f>
        <v>711.65120999999999</v>
      </c>
      <c r="G34" s="532">
        <f>E34/D34*100</f>
        <v>7.7402623311205563</v>
      </c>
      <c r="H34" s="522">
        <f t="shared" si="5"/>
        <v>-10659.782349999999</v>
      </c>
    </row>
    <row r="35" spans="1:234" ht="12.75" thickBot="1" x14ac:dyDescent="0.25">
      <c r="A35" s="535"/>
      <c r="B35" s="537"/>
      <c r="C35" s="539"/>
      <c r="D35" s="539"/>
      <c r="E35" s="531"/>
      <c r="F35" s="531"/>
      <c r="G35" s="533"/>
      <c r="H35" s="523"/>
    </row>
    <row r="36" spans="1:234" ht="48" x14ac:dyDescent="0.2">
      <c r="A36" s="111" t="s">
        <v>243</v>
      </c>
      <c r="B36" s="51" t="s">
        <v>39</v>
      </c>
      <c r="C36" s="16">
        <f>C37+C39+C41+C43</f>
        <v>11309.1</v>
      </c>
      <c r="D36" s="16">
        <f>D37+D39+D41+D43</f>
        <v>11243.1</v>
      </c>
      <c r="E36" s="16">
        <f>E37+E39+E41+E43</f>
        <v>774.83753000000013</v>
      </c>
      <c r="F36" s="16">
        <f t="shared" ref="F36" si="9">F37+F39+F41+F43</f>
        <v>602.06795999999997</v>
      </c>
      <c r="G36" s="42">
        <f t="shared" ref="G36:G49" si="10">E36/D36*100</f>
        <v>6.8916716030276355</v>
      </c>
      <c r="H36" s="18">
        <f t="shared" ref="H36:H86" si="11">E36-D36</f>
        <v>-10468.26247</v>
      </c>
    </row>
    <row r="37" spans="1:234" ht="24" x14ac:dyDescent="0.2">
      <c r="A37" s="90" t="s">
        <v>244</v>
      </c>
      <c r="B37" s="52" t="s">
        <v>40</v>
      </c>
      <c r="C37" s="19">
        <f>C38</f>
        <v>10328.700000000001</v>
      </c>
      <c r="D37" s="19">
        <f>D38</f>
        <v>10262.700000000001</v>
      </c>
      <c r="E37" s="20">
        <f>E38</f>
        <v>675.27731000000006</v>
      </c>
      <c r="F37" s="19">
        <f>F38</f>
        <v>565.94102999999996</v>
      </c>
      <c r="G37" s="42">
        <f t="shared" si="10"/>
        <v>6.5799186373956164</v>
      </c>
      <c r="H37" s="20">
        <f t="shared" si="11"/>
        <v>-9587.4226900000012</v>
      </c>
    </row>
    <row r="38" spans="1:234" ht="24" x14ac:dyDescent="0.2">
      <c r="A38" s="123" t="s">
        <v>245</v>
      </c>
      <c r="B38" s="53" t="s">
        <v>40</v>
      </c>
      <c r="C38" s="33">
        <v>10328.700000000001</v>
      </c>
      <c r="D38" s="33">
        <v>10262.700000000001</v>
      </c>
      <c r="E38" s="34">
        <v>675.27731000000006</v>
      </c>
      <c r="F38" s="217">
        <v>565.94102999999996</v>
      </c>
      <c r="G38" s="218">
        <f t="shared" si="10"/>
        <v>6.5799186373956164</v>
      </c>
      <c r="H38" s="219">
        <f t="shared" si="11"/>
        <v>-9587.4226900000012</v>
      </c>
    </row>
    <row r="39" spans="1:234" ht="24" x14ac:dyDescent="0.2">
      <c r="A39" s="175" t="s">
        <v>246</v>
      </c>
      <c r="B39" s="43" t="s">
        <v>41</v>
      </c>
      <c r="C39" s="19">
        <f>C40</f>
        <v>669.9</v>
      </c>
      <c r="D39" s="19">
        <f>D40</f>
        <v>669.9</v>
      </c>
      <c r="E39" s="20">
        <f>E40</f>
        <v>0</v>
      </c>
      <c r="F39" s="19">
        <f>F40</f>
        <v>0</v>
      </c>
      <c r="G39" s="42">
        <f t="shared" si="10"/>
        <v>0</v>
      </c>
      <c r="H39" s="20">
        <f t="shared" si="11"/>
        <v>-669.9</v>
      </c>
    </row>
    <row r="40" spans="1:234" ht="24" x14ac:dyDescent="0.2">
      <c r="A40" s="176" t="s">
        <v>247</v>
      </c>
      <c r="B40" s="40" t="s">
        <v>41</v>
      </c>
      <c r="C40" s="30">
        <v>669.9</v>
      </c>
      <c r="D40" s="30">
        <v>669.9</v>
      </c>
      <c r="E40" s="31"/>
      <c r="F40" s="30"/>
      <c r="G40" s="216">
        <f t="shared" si="10"/>
        <v>0</v>
      </c>
      <c r="H40" s="31">
        <f t="shared" si="11"/>
        <v>-669.9</v>
      </c>
    </row>
    <row r="41" spans="1:234" ht="36" x14ac:dyDescent="0.2">
      <c r="A41" s="123" t="s">
        <v>248</v>
      </c>
      <c r="B41" s="161" t="s">
        <v>42</v>
      </c>
      <c r="C41" s="21">
        <f>C42</f>
        <v>107.4</v>
      </c>
      <c r="D41" s="21">
        <f>D42</f>
        <v>107.4</v>
      </c>
      <c r="E41" s="20">
        <f>E42</f>
        <v>40.706800000000001</v>
      </c>
      <c r="F41" s="19">
        <f>F42</f>
        <v>36.126930000000002</v>
      </c>
      <c r="G41" s="42">
        <f t="shared" si="10"/>
        <v>37.902048417132214</v>
      </c>
      <c r="H41" s="55">
        <f t="shared" si="11"/>
        <v>-66.693200000000004</v>
      </c>
    </row>
    <row r="42" spans="1:234" s="56" customFormat="1" ht="36" x14ac:dyDescent="0.2">
      <c r="A42" s="180" t="s">
        <v>249</v>
      </c>
      <c r="B42" s="40" t="s">
        <v>43</v>
      </c>
      <c r="C42" s="30">
        <v>107.4</v>
      </c>
      <c r="D42" s="30">
        <v>107.4</v>
      </c>
      <c r="E42" s="31">
        <v>40.706800000000001</v>
      </c>
      <c r="F42" s="220">
        <v>36.126930000000002</v>
      </c>
      <c r="G42" s="216">
        <f t="shared" si="10"/>
        <v>37.902048417132214</v>
      </c>
      <c r="H42" s="31">
        <f t="shared" si="11"/>
        <v>-66.693200000000004</v>
      </c>
    </row>
    <row r="43" spans="1:234" s="56" customFormat="1" ht="72.75" thickBot="1" x14ac:dyDescent="0.25">
      <c r="A43" s="123" t="s">
        <v>250</v>
      </c>
      <c r="B43" s="213" t="s">
        <v>44</v>
      </c>
      <c r="C43" s="57">
        <v>203.1</v>
      </c>
      <c r="D43" s="57">
        <v>203.1</v>
      </c>
      <c r="E43" s="58">
        <v>58.85342</v>
      </c>
      <c r="F43" s="59"/>
      <c r="G43" s="42">
        <f t="shared" si="10"/>
        <v>28.977557853274249</v>
      </c>
      <c r="H43" s="20">
        <f t="shared" si="11"/>
        <v>-144.24657999999999</v>
      </c>
    </row>
    <row r="44" spans="1:234" s="61" customFormat="1" ht="12.75" thickBot="1" x14ac:dyDescent="0.25">
      <c r="A44" s="60" t="s">
        <v>251</v>
      </c>
      <c r="B44" s="189" t="s">
        <v>45</v>
      </c>
      <c r="C44" s="25">
        <f>C45+C46</f>
        <v>311</v>
      </c>
      <c r="D44" s="25">
        <f>D45+D46</f>
        <v>311</v>
      </c>
      <c r="E44" s="25">
        <f>E45+E46</f>
        <v>119.48012</v>
      </c>
      <c r="F44" s="25">
        <f t="shared" ref="F44" si="12">F45+F46</f>
        <v>109.58325000000001</v>
      </c>
      <c r="G44" s="188">
        <f t="shared" si="10"/>
        <v>38.418045016077166</v>
      </c>
      <c r="H44" s="27">
        <f t="shared" si="11"/>
        <v>-191.51988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6" customFormat="1" x14ac:dyDescent="0.2">
      <c r="A45" s="105" t="s">
        <v>252</v>
      </c>
      <c r="B45" s="48" t="s">
        <v>45</v>
      </c>
      <c r="C45" s="62">
        <v>300</v>
      </c>
      <c r="D45" s="62">
        <v>300</v>
      </c>
      <c r="E45" s="63">
        <v>119.48012</v>
      </c>
      <c r="F45" s="64">
        <v>109.58325000000001</v>
      </c>
      <c r="G45" s="23">
        <f t="shared" si="10"/>
        <v>39.826706666666666</v>
      </c>
      <c r="H45" s="38">
        <f t="shared" si="11"/>
        <v>-180.51988</v>
      </c>
    </row>
    <row r="46" spans="1:234" s="56" customFormat="1" ht="48.75" thickBot="1" x14ac:dyDescent="0.25">
      <c r="A46" s="177" t="s">
        <v>253</v>
      </c>
      <c r="B46" s="65" t="s">
        <v>46</v>
      </c>
      <c r="C46" s="21">
        <v>11</v>
      </c>
      <c r="D46" s="21">
        <v>11</v>
      </c>
      <c r="E46" s="22"/>
      <c r="F46" s="21"/>
      <c r="G46" s="54"/>
      <c r="H46" s="22"/>
    </row>
    <row r="47" spans="1:234" s="56" customFormat="1" ht="12.75" thickBot="1" x14ac:dyDescent="0.25">
      <c r="A47" s="60" t="s">
        <v>264</v>
      </c>
      <c r="B47" s="187" t="s">
        <v>47</v>
      </c>
      <c r="C47" s="190">
        <f>C48</f>
        <v>76.8</v>
      </c>
      <c r="D47" s="190">
        <f>D48</f>
        <v>76.8</v>
      </c>
      <c r="E47" s="190">
        <f>E48</f>
        <v>15.98218</v>
      </c>
      <c r="F47" s="190">
        <f>F48</f>
        <v>8.3858800000000002</v>
      </c>
      <c r="G47" s="188">
        <f t="shared" si="10"/>
        <v>20.810130208333334</v>
      </c>
      <c r="H47" s="27">
        <f t="shared" si="11"/>
        <v>-60.817819999999998</v>
      </c>
    </row>
    <row r="48" spans="1:234" s="56" customFormat="1" x14ac:dyDescent="0.2">
      <c r="A48" s="134" t="s">
        <v>265</v>
      </c>
      <c r="B48" s="67" t="s">
        <v>48</v>
      </c>
      <c r="C48" s="16">
        <f>C50+C49+C51</f>
        <v>76.8</v>
      </c>
      <c r="D48" s="16">
        <f>D50+D49+D51</f>
        <v>76.8</v>
      </c>
      <c r="E48" s="16">
        <f t="shared" ref="E48:F48" si="13">E50+E49+E51</f>
        <v>15.98218</v>
      </c>
      <c r="F48" s="16">
        <f t="shared" si="13"/>
        <v>8.3858800000000002</v>
      </c>
      <c r="G48" s="17">
        <f t="shared" si="10"/>
        <v>20.810130208333334</v>
      </c>
      <c r="H48" s="18">
        <f t="shared" si="11"/>
        <v>-60.817819999999998</v>
      </c>
    </row>
    <row r="49" spans="1:8" s="56" customFormat="1" x14ac:dyDescent="0.2">
      <c r="A49" s="173" t="s">
        <v>263</v>
      </c>
      <c r="B49" s="165" t="s">
        <v>49</v>
      </c>
      <c r="C49" s="30">
        <v>75.599999999999994</v>
      </c>
      <c r="D49" s="30">
        <v>75.599999999999994</v>
      </c>
      <c r="E49" s="31">
        <v>11.95204</v>
      </c>
      <c r="F49" s="30">
        <v>7.0049599999999996</v>
      </c>
      <c r="G49" s="157">
        <f t="shared" si="10"/>
        <v>15.80957671957672</v>
      </c>
      <c r="H49" s="31">
        <f t="shared" si="11"/>
        <v>-63.647959999999998</v>
      </c>
    </row>
    <row r="50" spans="1:8" s="56" customFormat="1" x14ac:dyDescent="0.2">
      <c r="A50" s="173" t="s">
        <v>262</v>
      </c>
      <c r="B50" s="166" t="s">
        <v>50</v>
      </c>
      <c r="C50" s="30">
        <v>1.2</v>
      </c>
      <c r="D50" s="30">
        <v>1.2</v>
      </c>
      <c r="E50" s="31">
        <v>3.7978100000000001</v>
      </c>
      <c r="F50" s="30">
        <v>1.3809199999999999</v>
      </c>
      <c r="G50" s="157">
        <f>E50/D50*100</f>
        <v>316.48416666666668</v>
      </c>
      <c r="H50" s="31">
        <f t="shared" si="11"/>
        <v>2.59781</v>
      </c>
    </row>
    <row r="51" spans="1:8" s="56" customFormat="1" ht="24.75" thickBot="1" x14ac:dyDescent="0.25">
      <c r="A51" s="178" t="s">
        <v>261</v>
      </c>
      <c r="B51" s="167" t="s">
        <v>51</v>
      </c>
      <c r="C51" s="168"/>
      <c r="D51" s="168"/>
      <c r="E51" s="169">
        <v>0.23233000000000001</v>
      </c>
      <c r="F51" s="168"/>
      <c r="G51" s="170" t="e">
        <f>E51/D51*100</f>
        <v>#DIV/0!</v>
      </c>
      <c r="H51" s="169">
        <f t="shared" si="11"/>
        <v>0.23233000000000001</v>
      </c>
    </row>
    <row r="52" spans="1:8" s="56" customFormat="1" ht="12.75" thickBot="1" x14ac:dyDescent="0.25">
      <c r="A52" s="241" t="s">
        <v>260</v>
      </c>
      <c r="B52" s="70" t="s">
        <v>52</v>
      </c>
      <c r="C52" s="239">
        <f t="shared" ref="C52:F53" si="14">C53</f>
        <v>0</v>
      </c>
      <c r="D52" s="239">
        <f t="shared" si="14"/>
        <v>24</v>
      </c>
      <c r="E52" s="72">
        <f t="shared" si="14"/>
        <v>24.394870000000001</v>
      </c>
      <c r="F52" s="118">
        <f t="shared" si="14"/>
        <v>0</v>
      </c>
      <c r="G52" s="240">
        <f t="shared" ref="G52:G54" si="15">E52/D52*100</f>
        <v>101.64529166666667</v>
      </c>
      <c r="H52" s="238">
        <f t="shared" si="11"/>
        <v>0.39487000000000094</v>
      </c>
    </row>
    <row r="53" spans="1:8" s="56" customFormat="1" x14ac:dyDescent="0.2">
      <c r="A53" s="174" t="s">
        <v>259</v>
      </c>
      <c r="B53" s="223" t="s">
        <v>53</v>
      </c>
      <c r="C53" s="16">
        <f t="shared" si="14"/>
        <v>0</v>
      </c>
      <c r="D53" s="16">
        <f t="shared" si="14"/>
        <v>24</v>
      </c>
      <c r="E53" s="18">
        <f t="shared" si="14"/>
        <v>24.394870000000001</v>
      </c>
      <c r="F53" s="18">
        <f t="shared" si="14"/>
        <v>0</v>
      </c>
      <c r="G53" s="17">
        <f t="shared" si="15"/>
        <v>101.64529166666667</v>
      </c>
      <c r="H53" s="20">
        <f t="shared" si="11"/>
        <v>0.39487000000000094</v>
      </c>
    </row>
    <row r="54" spans="1:8" s="56" customFormat="1" ht="12.75" thickBot="1" x14ac:dyDescent="0.25">
      <c r="A54" s="178" t="s">
        <v>258</v>
      </c>
      <c r="B54" s="224" t="s">
        <v>54</v>
      </c>
      <c r="C54" s="168">
        <v>0</v>
      </c>
      <c r="D54" s="168">
        <v>24</v>
      </c>
      <c r="E54" s="169">
        <v>24.394870000000001</v>
      </c>
      <c r="F54" s="168"/>
      <c r="G54" s="170">
        <f t="shared" si="15"/>
        <v>101.64529166666667</v>
      </c>
      <c r="H54" s="169">
        <f t="shared" si="11"/>
        <v>0.39487000000000094</v>
      </c>
    </row>
    <row r="55" spans="1:8" s="56" customFormat="1" ht="12.75" thickBot="1" x14ac:dyDescent="0.25">
      <c r="A55" s="60" t="s">
        <v>55</v>
      </c>
      <c r="B55" s="192" t="s">
        <v>56</v>
      </c>
      <c r="C55" s="74">
        <f>C56</f>
        <v>125</v>
      </c>
      <c r="D55" s="74">
        <f>D56</f>
        <v>141</v>
      </c>
      <c r="E55" s="74">
        <f t="shared" ref="E55:F56" si="16">E56</f>
        <v>236.67</v>
      </c>
      <c r="F55" s="74">
        <f t="shared" si="16"/>
        <v>0</v>
      </c>
      <c r="G55" s="75">
        <f>E55/D55*100</f>
        <v>167.85106382978722</v>
      </c>
      <c r="H55" s="238">
        <f t="shared" si="11"/>
        <v>95.669999999999987</v>
      </c>
    </row>
    <row r="56" spans="1:8" s="56" customFormat="1" ht="24" x14ac:dyDescent="0.2">
      <c r="A56" s="164" t="s">
        <v>255</v>
      </c>
      <c r="B56" s="155" t="s">
        <v>256</v>
      </c>
      <c r="C56" s="63">
        <f>C57</f>
        <v>125</v>
      </c>
      <c r="D56" s="63">
        <f>D57</f>
        <v>141</v>
      </c>
      <c r="E56" s="63">
        <f t="shared" si="16"/>
        <v>236.67</v>
      </c>
      <c r="F56" s="63">
        <f t="shared" si="16"/>
        <v>0</v>
      </c>
      <c r="G56" s="17">
        <f t="shared" ref="G56:G75" si="17">E56/D56*100</f>
        <v>167.85106382978722</v>
      </c>
      <c r="H56" s="22">
        <f t="shared" si="11"/>
        <v>95.669999999999987</v>
      </c>
    </row>
    <row r="57" spans="1:8" s="10" customFormat="1" ht="24.75" thickBot="1" x14ac:dyDescent="0.25">
      <c r="A57" s="186" t="s">
        <v>257</v>
      </c>
      <c r="B57" s="162" t="s">
        <v>57</v>
      </c>
      <c r="C57" s="33">
        <v>125</v>
      </c>
      <c r="D57" s="33">
        <v>141</v>
      </c>
      <c r="E57" s="34">
        <v>236.67</v>
      </c>
      <c r="F57" s="33"/>
      <c r="G57" s="157">
        <f t="shared" si="17"/>
        <v>167.85106382978722</v>
      </c>
      <c r="H57" s="34">
        <f t="shared" si="11"/>
        <v>95.669999999999987</v>
      </c>
    </row>
    <row r="58" spans="1:8" ht="12.75" thickBot="1" x14ac:dyDescent="0.25">
      <c r="A58" s="60" t="s">
        <v>254</v>
      </c>
      <c r="B58" s="193" t="s">
        <v>58</v>
      </c>
      <c r="C58" s="78">
        <f>C59+C61+C63+C65+C69+C71+C75+C77+C83+C67+C86+C79+C81</f>
        <v>196</v>
      </c>
      <c r="D58" s="78">
        <f>D59+D61+D63+D65+D69+D71+D75+D77+D83+D67+D86+D79+D81</f>
        <v>222</v>
      </c>
      <c r="E58" s="78">
        <f>E59+E61+E63+E65+E69+E71+E75+E77+E83+E67+E86+E79+E81+E73</f>
        <v>229.52760000000001</v>
      </c>
      <c r="F58" s="78">
        <f t="shared" ref="F58" si="18">F59+F61+F63+F65+F69+F71+F75+F77+F83+F67+F86+F79+F81</f>
        <v>184.50609</v>
      </c>
      <c r="G58" s="26">
        <f t="shared" si="17"/>
        <v>103.39081081081081</v>
      </c>
      <c r="H58" s="27">
        <f t="shared" si="11"/>
        <v>7.5276000000000067</v>
      </c>
    </row>
    <row r="59" spans="1:8" ht="36" x14ac:dyDescent="0.2">
      <c r="A59" s="79" t="s">
        <v>59</v>
      </c>
      <c r="B59" s="151" t="s">
        <v>60</v>
      </c>
      <c r="C59" s="16">
        <f>C60</f>
        <v>8</v>
      </c>
      <c r="D59" s="16">
        <f>D60</f>
        <v>8</v>
      </c>
      <c r="E59" s="16">
        <f>E60</f>
        <v>0.72499999999999998</v>
      </c>
      <c r="F59" s="16">
        <f t="shared" ref="F59" si="19">F60</f>
        <v>0.1</v>
      </c>
      <c r="G59" s="17">
        <f t="shared" si="17"/>
        <v>9.0625</v>
      </c>
      <c r="H59" s="214">
        <f t="shared" si="11"/>
        <v>-7.2750000000000004</v>
      </c>
    </row>
    <row r="60" spans="1:8" s="10" customFormat="1" ht="35.25" customHeight="1" x14ac:dyDescent="0.2">
      <c r="A60" s="80" t="s">
        <v>61</v>
      </c>
      <c r="B60" s="81" t="s">
        <v>62</v>
      </c>
      <c r="C60" s="89">
        <v>8</v>
      </c>
      <c r="D60" s="89">
        <v>8</v>
      </c>
      <c r="E60" s="221">
        <v>0.72499999999999998</v>
      </c>
      <c r="F60" s="220">
        <v>0.1</v>
      </c>
      <c r="G60" s="157"/>
      <c r="H60" s="31"/>
    </row>
    <row r="61" spans="1:8" ht="36" x14ac:dyDescent="0.2">
      <c r="A61" s="79" t="s">
        <v>63</v>
      </c>
      <c r="B61" s="225" t="s">
        <v>64</v>
      </c>
      <c r="C61" s="16">
        <f>C62</f>
        <v>31</v>
      </c>
      <c r="D61" s="16">
        <f>D62</f>
        <v>31</v>
      </c>
      <c r="E61" s="16">
        <f>E62</f>
        <v>24.311579999999999</v>
      </c>
      <c r="F61" s="16">
        <f>F62</f>
        <v>21.94566</v>
      </c>
      <c r="G61" s="17">
        <f t="shared" si="17"/>
        <v>78.424451612903226</v>
      </c>
      <c r="H61" s="82">
        <f t="shared" si="11"/>
        <v>-6.6884200000000007</v>
      </c>
    </row>
    <row r="62" spans="1:8" ht="48" x14ac:dyDescent="0.2">
      <c r="A62" s="80" t="s">
        <v>65</v>
      </c>
      <c r="B62" s="153" t="s">
        <v>66</v>
      </c>
      <c r="C62" s="89">
        <v>31</v>
      </c>
      <c r="D62" s="89">
        <v>31</v>
      </c>
      <c r="E62" s="221">
        <v>24.311579999999999</v>
      </c>
      <c r="F62" s="30">
        <v>21.94566</v>
      </c>
      <c r="G62" s="157"/>
      <c r="H62" s="222"/>
    </row>
    <row r="63" spans="1:8" ht="36" x14ac:dyDescent="0.2">
      <c r="A63" s="79" t="s">
        <v>67</v>
      </c>
      <c r="B63" s="213" t="s">
        <v>68</v>
      </c>
      <c r="C63" s="16">
        <f>C64</f>
        <v>4</v>
      </c>
      <c r="D63" s="16">
        <f>D64</f>
        <v>4</v>
      </c>
      <c r="E63" s="16">
        <f>E64</f>
        <v>0.87580999999999998</v>
      </c>
      <c r="F63" s="16">
        <f>F64</f>
        <v>0</v>
      </c>
      <c r="G63" s="17">
        <f t="shared" si="17"/>
        <v>21.895250000000001</v>
      </c>
      <c r="H63" s="82">
        <f t="shared" si="11"/>
        <v>-3.12419</v>
      </c>
    </row>
    <row r="64" spans="1:8" ht="48" x14ac:dyDescent="0.2">
      <c r="A64" s="80" t="s">
        <v>69</v>
      </c>
      <c r="B64" s="153" t="s">
        <v>70</v>
      </c>
      <c r="C64" s="89">
        <v>4</v>
      </c>
      <c r="D64" s="89">
        <v>4</v>
      </c>
      <c r="E64" s="221">
        <v>0.87580999999999998</v>
      </c>
      <c r="F64" s="30"/>
      <c r="G64" s="157"/>
      <c r="H64" s="222"/>
    </row>
    <row r="65" spans="1:8" ht="36" x14ac:dyDescent="0.2">
      <c r="A65" s="79" t="s">
        <v>203</v>
      </c>
      <c r="B65" s="151" t="s">
        <v>204</v>
      </c>
      <c r="C65" s="16">
        <f>C66</f>
        <v>37</v>
      </c>
      <c r="D65" s="16">
        <f>D66</f>
        <v>37</v>
      </c>
      <c r="E65" s="16">
        <f>E66</f>
        <v>0</v>
      </c>
      <c r="F65" s="16">
        <f>F66</f>
        <v>0</v>
      </c>
      <c r="G65" s="17">
        <f t="shared" si="17"/>
        <v>0</v>
      </c>
      <c r="H65" s="82">
        <f t="shared" si="11"/>
        <v>-37</v>
      </c>
    </row>
    <row r="66" spans="1:8" ht="48" x14ac:dyDescent="0.2">
      <c r="A66" s="80" t="s">
        <v>205</v>
      </c>
      <c r="B66" s="152" t="s">
        <v>206</v>
      </c>
      <c r="C66" s="89">
        <v>37</v>
      </c>
      <c r="D66" s="89">
        <v>37</v>
      </c>
      <c r="E66" s="221">
        <v>0</v>
      </c>
      <c r="F66" s="31"/>
      <c r="G66" s="157"/>
      <c r="H66" s="222"/>
    </row>
    <row r="67" spans="1:8" ht="36" x14ac:dyDescent="0.2">
      <c r="A67" s="79" t="s">
        <v>71</v>
      </c>
      <c r="B67" s="213" t="s">
        <v>72</v>
      </c>
      <c r="C67" s="16">
        <f>C68</f>
        <v>5</v>
      </c>
      <c r="D67" s="16">
        <f>D68</f>
        <v>5</v>
      </c>
      <c r="E67" s="16">
        <f t="shared" ref="E67:F67" si="20">E68</f>
        <v>15</v>
      </c>
      <c r="F67" s="16">
        <f t="shared" si="20"/>
        <v>0</v>
      </c>
      <c r="G67" s="17">
        <f t="shared" si="17"/>
        <v>300</v>
      </c>
      <c r="H67" s="82">
        <f t="shared" si="11"/>
        <v>10</v>
      </c>
    </row>
    <row r="68" spans="1:8" ht="48" x14ac:dyDescent="0.2">
      <c r="A68" s="80" t="s">
        <v>73</v>
      </c>
      <c r="B68" s="153" t="s">
        <v>74</v>
      </c>
      <c r="C68" s="89">
        <v>5</v>
      </c>
      <c r="D68" s="89">
        <v>5</v>
      </c>
      <c r="E68" s="221">
        <v>15</v>
      </c>
      <c r="F68" s="31"/>
      <c r="G68" s="157"/>
      <c r="H68" s="222"/>
    </row>
    <row r="69" spans="1:8" ht="36" x14ac:dyDescent="0.2">
      <c r="A69" s="79" t="s">
        <v>75</v>
      </c>
      <c r="B69" s="213" t="s">
        <v>76</v>
      </c>
      <c r="C69" s="16">
        <f>C70</f>
        <v>0</v>
      </c>
      <c r="D69" s="16">
        <f>D70</f>
        <v>0</v>
      </c>
      <c r="E69" s="16">
        <f>E70</f>
        <v>8.0000499999999999</v>
      </c>
      <c r="F69" s="16">
        <f>F70</f>
        <v>7.4995000000000003</v>
      </c>
      <c r="G69" s="17" t="e">
        <f t="shared" si="17"/>
        <v>#DIV/0!</v>
      </c>
      <c r="H69" s="82">
        <f t="shared" si="11"/>
        <v>8.0000499999999999</v>
      </c>
    </row>
    <row r="70" spans="1:8" ht="48" x14ac:dyDescent="0.2">
      <c r="A70" s="80" t="s">
        <v>77</v>
      </c>
      <c r="B70" s="153" t="s">
        <v>78</v>
      </c>
      <c r="C70" s="89">
        <v>0</v>
      </c>
      <c r="D70" s="89">
        <v>0</v>
      </c>
      <c r="E70" s="221">
        <v>8.0000499999999999</v>
      </c>
      <c r="F70" s="221">
        <v>7.4995000000000003</v>
      </c>
      <c r="G70" s="157"/>
      <c r="H70" s="222"/>
    </row>
    <row r="71" spans="1:8" ht="36" x14ac:dyDescent="0.2">
      <c r="A71" s="79" t="s">
        <v>79</v>
      </c>
      <c r="B71" s="213" t="s">
        <v>80</v>
      </c>
      <c r="C71" s="16">
        <f>C72</f>
        <v>2</v>
      </c>
      <c r="D71" s="16">
        <f>D72</f>
        <v>2</v>
      </c>
      <c r="E71" s="16">
        <f>E72</f>
        <v>0.3</v>
      </c>
      <c r="F71" s="16">
        <f>F72</f>
        <v>0.54774</v>
      </c>
      <c r="G71" s="17">
        <f t="shared" si="17"/>
        <v>15</v>
      </c>
      <c r="H71" s="82">
        <f t="shared" si="11"/>
        <v>-1.7</v>
      </c>
    </row>
    <row r="72" spans="1:8" ht="60" x14ac:dyDescent="0.2">
      <c r="A72" s="80" t="s">
        <v>81</v>
      </c>
      <c r="B72" s="153" t="s">
        <v>82</v>
      </c>
      <c r="C72" s="89">
        <v>2</v>
      </c>
      <c r="D72" s="89">
        <v>2</v>
      </c>
      <c r="E72" s="221">
        <v>0.3</v>
      </c>
      <c r="F72" s="30">
        <v>0.54774</v>
      </c>
      <c r="G72" s="17"/>
      <c r="H72" s="82"/>
    </row>
    <row r="73" spans="1:8" ht="36" x14ac:dyDescent="0.2">
      <c r="A73" s="79" t="s">
        <v>269</v>
      </c>
      <c r="B73" s="213" t="s">
        <v>270</v>
      </c>
      <c r="C73" s="16">
        <f>C74</f>
        <v>0</v>
      </c>
      <c r="D73" s="16">
        <f>D74</f>
        <v>0</v>
      </c>
      <c r="E73" s="16">
        <f t="shared" ref="E73:F73" si="21">E74</f>
        <v>0.64898999999999996</v>
      </c>
      <c r="F73" s="16">
        <f t="shared" si="21"/>
        <v>0</v>
      </c>
      <c r="G73" s="17" t="e">
        <f t="shared" si="17"/>
        <v>#DIV/0!</v>
      </c>
      <c r="H73" s="82">
        <f t="shared" si="11"/>
        <v>0.64898999999999996</v>
      </c>
    </row>
    <row r="74" spans="1:8" ht="48" x14ac:dyDescent="0.2">
      <c r="A74" s="80" t="s">
        <v>271</v>
      </c>
      <c r="B74" s="153" t="s">
        <v>272</v>
      </c>
      <c r="C74" s="89"/>
      <c r="D74" s="89"/>
      <c r="E74" s="221">
        <v>0.64898999999999996</v>
      </c>
      <c r="F74" s="89"/>
      <c r="G74" s="157"/>
      <c r="H74" s="222"/>
    </row>
    <row r="75" spans="1:8" ht="36" x14ac:dyDescent="0.2">
      <c r="A75" s="79" t="s">
        <v>83</v>
      </c>
      <c r="B75" s="213" t="s">
        <v>84</v>
      </c>
      <c r="C75" s="16">
        <f>C76</f>
        <v>74</v>
      </c>
      <c r="D75" s="16">
        <f>D76</f>
        <v>74</v>
      </c>
      <c r="E75" s="16">
        <f t="shared" ref="E75:F75" si="22">E76</f>
        <v>1.848E-2</v>
      </c>
      <c r="F75" s="16">
        <f t="shared" si="22"/>
        <v>1.5</v>
      </c>
      <c r="G75" s="17">
        <f t="shared" si="17"/>
        <v>2.4972972972972973E-2</v>
      </c>
      <c r="H75" s="82">
        <f t="shared" si="11"/>
        <v>-73.981520000000003</v>
      </c>
    </row>
    <row r="76" spans="1:8" ht="48" x14ac:dyDescent="0.2">
      <c r="A76" s="80" t="s">
        <v>85</v>
      </c>
      <c r="B76" s="153" t="s">
        <v>86</v>
      </c>
      <c r="C76" s="89">
        <v>74</v>
      </c>
      <c r="D76" s="89">
        <v>74</v>
      </c>
      <c r="E76" s="221">
        <v>1.848E-2</v>
      </c>
      <c r="F76" s="30">
        <v>1.5</v>
      </c>
      <c r="G76" s="216"/>
      <c r="H76" s="222"/>
    </row>
    <row r="77" spans="1:8" ht="36" x14ac:dyDescent="0.2">
      <c r="A77" s="79" t="s">
        <v>87</v>
      </c>
      <c r="B77" s="225" t="s">
        <v>88</v>
      </c>
      <c r="C77" s="16">
        <f>C78</f>
        <v>35</v>
      </c>
      <c r="D77" s="16">
        <f>D78</f>
        <v>35</v>
      </c>
      <c r="E77" s="16">
        <f>E78</f>
        <v>29.432410000000001</v>
      </c>
      <c r="F77" s="16">
        <f>F78</f>
        <v>25.25318</v>
      </c>
      <c r="G77" s="42">
        <f t="shared" ref="G77:G86" si="23">E77/D77*100</f>
        <v>84.092600000000004</v>
      </c>
      <c r="H77" s="82">
        <f t="shared" si="11"/>
        <v>-5.5675899999999992</v>
      </c>
    </row>
    <row r="78" spans="1:8" ht="48" x14ac:dyDescent="0.2">
      <c r="A78" s="83" t="s">
        <v>89</v>
      </c>
      <c r="B78" s="84" t="s">
        <v>90</v>
      </c>
      <c r="C78" s="89">
        <v>35</v>
      </c>
      <c r="D78" s="89">
        <v>35</v>
      </c>
      <c r="E78" s="221">
        <v>29.432410000000001</v>
      </c>
      <c r="F78" s="30">
        <v>25.25318</v>
      </c>
      <c r="G78" s="216"/>
      <c r="H78" s="222"/>
    </row>
    <row r="79" spans="1:8" ht="24" x14ac:dyDescent="0.2">
      <c r="A79" s="86" t="s">
        <v>91</v>
      </c>
      <c r="B79" s="87" t="s">
        <v>92</v>
      </c>
      <c r="C79" s="16">
        <f>C80</f>
        <v>0</v>
      </c>
      <c r="D79" s="16">
        <f>D80</f>
        <v>0</v>
      </c>
      <c r="E79" s="16">
        <f>E80</f>
        <v>3.7481900000000001</v>
      </c>
      <c r="F79" s="16">
        <f>F80</f>
        <v>0</v>
      </c>
      <c r="G79" s="42" t="e">
        <f t="shared" si="23"/>
        <v>#DIV/0!</v>
      </c>
      <c r="H79" s="82">
        <f t="shared" si="11"/>
        <v>3.7481900000000001</v>
      </c>
    </row>
    <row r="80" spans="1:8" ht="36" x14ac:dyDescent="0.2">
      <c r="A80" s="85" t="s">
        <v>93</v>
      </c>
      <c r="B80" s="88" t="s">
        <v>94</v>
      </c>
      <c r="C80" s="16"/>
      <c r="D80" s="16"/>
      <c r="E80" s="16">
        <v>3.7481900000000001</v>
      </c>
      <c r="F80" s="19"/>
      <c r="G80" s="42"/>
      <c r="H80" s="82"/>
    </row>
    <row r="81" spans="1:8" ht="24" x14ac:dyDescent="0.2">
      <c r="A81" s="86" t="s">
        <v>95</v>
      </c>
      <c r="B81" s="87" t="s">
        <v>96</v>
      </c>
      <c r="C81" s="20">
        <f>C82</f>
        <v>0</v>
      </c>
      <c r="D81" s="20">
        <f>D82</f>
        <v>26</v>
      </c>
      <c r="E81" s="16">
        <f>E82</f>
        <v>25.842040000000001</v>
      </c>
      <c r="F81" s="16">
        <f>F82</f>
        <v>0</v>
      </c>
      <c r="G81" s="42">
        <f>E81/D81*100</f>
        <v>99.392461538461546</v>
      </c>
      <c r="H81" s="82">
        <f t="shared" si="11"/>
        <v>-0.15795999999999921</v>
      </c>
    </row>
    <row r="82" spans="1:8" ht="36" x14ac:dyDescent="0.2">
      <c r="A82" s="85" t="s">
        <v>97</v>
      </c>
      <c r="B82" s="88" t="s">
        <v>98</v>
      </c>
      <c r="C82" s="16"/>
      <c r="D82" s="16">
        <v>26</v>
      </c>
      <c r="E82" s="16">
        <v>25.842040000000001</v>
      </c>
      <c r="F82" s="19"/>
      <c r="G82" s="42"/>
      <c r="H82" s="82"/>
    </row>
    <row r="83" spans="1:8" ht="36" x14ac:dyDescent="0.2">
      <c r="A83" s="90" t="s">
        <v>99</v>
      </c>
      <c r="B83" s="107" t="s">
        <v>100</v>
      </c>
      <c r="C83" s="19">
        <f>C84+C85</f>
        <v>0</v>
      </c>
      <c r="D83" s="19">
        <f>D84+D85</f>
        <v>0</v>
      </c>
      <c r="E83" s="19">
        <f>E84+E85</f>
        <v>0.62504999999999999</v>
      </c>
      <c r="F83" s="19">
        <f>F84+F85</f>
        <v>7.6600099999999998</v>
      </c>
      <c r="G83" s="42" t="e">
        <f t="shared" si="23"/>
        <v>#DIV/0!</v>
      </c>
      <c r="H83" s="82">
        <f t="shared" si="11"/>
        <v>0.62504999999999999</v>
      </c>
    </row>
    <row r="84" spans="1:8" ht="36" x14ac:dyDescent="0.2">
      <c r="A84" s="91" t="s">
        <v>101</v>
      </c>
      <c r="B84" s="226" t="s">
        <v>102</v>
      </c>
      <c r="C84" s="33"/>
      <c r="D84" s="33"/>
      <c r="E84" s="33">
        <v>5.0000000000000002E-5</v>
      </c>
      <c r="F84" s="33">
        <v>7.0208899999999996</v>
      </c>
      <c r="G84" s="216" t="e">
        <f t="shared" si="23"/>
        <v>#DIV/0!</v>
      </c>
      <c r="H84" s="222">
        <f t="shared" si="11"/>
        <v>5.0000000000000002E-5</v>
      </c>
    </row>
    <row r="85" spans="1:8" ht="36" x14ac:dyDescent="0.2">
      <c r="A85" s="91" t="s">
        <v>103</v>
      </c>
      <c r="B85" s="226" t="s">
        <v>104</v>
      </c>
      <c r="C85" s="33"/>
      <c r="D85" s="33"/>
      <c r="E85" s="34">
        <v>0.625</v>
      </c>
      <c r="F85" s="33">
        <v>0.63912000000000002</v>
      </c>
      <c r="G85" s="218" t="e">
        <f t="shared" si="23"/>
        <v>#DIV/0!</v>
      </c>
      <c r="H85" s="222">
        <f t="shared" si="11"/>
        <v>0.625</v>
      </c>
    </row>
    <row r="86" spans="1:8" x14ac:dyDescent="0.2">
      <c r="A86" s="92" t="s">
        <v>105</v>
      </c>
      <c r="B86" s="161" t="s">
        <v>106</v>
      </c>
      <c r="C86" s="19">
        <f>C87</f>
        <v>0</v>
      </c>
      <c r="D86" s="19">
        <f>D87</f>
        <v>0</v>
      </c>
      <c r="E86" s="19">
        <f>E87</f>
        <v>120</v>
      </c>
      <c r="F86" s="19">
        <f>F87</f>
        <v>120</v>
      </c>
      <c r="G86" s="54" t="e">
        <f t="shared" si="23"/>
        <v>#DIV/0!</v>
      </c>
      <c r="H86" s="82">
        <f t="shared" si="11"/>
        <v>120</v>
      </c>
    </row>
    <row r="87" spans="1:8" ht="48.75" customHeight="1" thickBot="1" x14ac:dyDescent="0.25">
      <c r="A87" s="93" t="s">
        <v>107</v>
      </c>
      <c r="B87" s="227" t="s">
        <v>108</v>
      </c>
      <c r="C87" s="33"/>
      <c r="D87" s="33"/>
      <c r="E87" s="34">
        <v>120</v>
      </c>
      <c r="F87" s="33">
        <v>120</v>
      </c>
      <c r="G87" s="54"/>
      <c r="H87" s="82"/>
    </row>
    <row r="88" spans="1:8" ht="12.75" thickBot="1" x14ac:dyDescent="0.25">
      <c r="A88" s="194" t="s">
        <v>109</v>
      </c>
      <c r="B88" s="193" t="s">
        <v>110</v>
      </c>
      <c r="C88" s="25">
        <f>C89+C90</f>
        <v>0</v>
      </c>
      <c r="D88" s="25">
        <f>D89+D90</f>
        <v>0</v>
      </c>
      <c r="E88" s="25">
        <f t="shared" ref="E88:F88" si="24">E89+E90</f>
        <v>0</v>
      </c>
      <c r="F88" s="25">
        <f t="shared" si="24"/>
        <v>56.753540000000001</v>
      </c>
      <c r="G88" s="26" t="e">
        <f>E88/D88*100</f>
        <v>#DIV/0!</v>
      </c>
      <c r="H88" s="27">
        <f t="shared" ref="H88:H104" si="25">E88-D88</f>
        <v>0</v>
      </c>
    </row>
    <row r="89" spans="1:8" x14ac:dyDescent="0.2">
      <c r="A89" s="94" t="s">
        <v>111</v>
      </c>
      <c r="B89" s="67" t="s">
        <v>112</v>
      </c>
      <c r="C89" s="16"/>
      <c r="D89" s="16"/>
      <c r="E89" s="18"/>
      <c r="F89" s="16"/>
      <c r="G89" s="17">
        <v>0</v>
      </c>
      <c r="H89" s="18">
        <f t="shared" si="25"/>
        <v>0</v>
      </c>
    </row>
    <row r="90" spans="1:8" ht="12.75" thickBot="1" x14ac:dyDescent="0.25">
      <c r="A90" s="95" t="s">
        <v>113</v>
      </c>
      <c r="B90" s="39" t="s">
        <v>110</v>
      </c>
      <c r="C90" s="21"/>
      <c r="D90" s="21"/>
      <c r="E90" s="22"/>
      <c r="F90" s="21">
        <v>56.753540000000001</v>
      </c>
      <c r="G90" s="54">
        <v>0</v>
      </c>
      <c r="H90" s="22">
        <f t="shared" si="25"/>
        <v>0</v>
      </c>
    </row>
    <row r="91" spans="1:8" x14ac:dyDescent="0.2">
      <c r="A91" s="206" t="s">
        <v>114</v>
      </c>
      <c r="B91" s="198" t="s">
        <v>115</v>
      </c>
      <c r="C91" s="96">
        <f>C92+C140+C137+C135+C129</f>
        <v>417183.88399999996</v>
      </c>
      <c r="D91" s="96">
        <f>D92+D140+D137+D135+D129</f>
        <v>433658.28399999999</v>
      </c>
      <c r="E91" s="96">
        <f>E92+E140+E137+E135+E129</f>
        <v>94399.516000000003</v>
      </c>
      <c r="F91" s="96">
        <f>F92+F140+F137+F135</f>
        <v>94859.675990000003</v>
      </c>
      <c r="G91" s="97">
        <f t="shared" ref="G91:G96" si="26">E91/D91*100</f>
        <v>21.768180035504638</v>
      </c>
      <c r="H91" s="98">
        <f t="shared" si="25"/>
        <v>-339258.76799999998</v>
      </c>
    </row>
    <row r="92" spans="1:8" x14ac:dyDescent="0.2">
      <c r="A92" s="210" t="s">
        <v>116</v>
      </c>
      <c r="B92" s="199" t="s">
        <v>117</v>
      </c>
      <c r="C92" s="99">
        <f>C93+C96+C106</f>
        <v>367021.8</v>
      </c>
      <c r="D92" s="99">
        <f>D93+D96+D106</f>
        <v>382921.8</v>
      </c>
      <c r="E92" s="99">
        <f>E93+E96+E106</f>
        <v>85922.018479999999</v>
      </c>
      <c r="F92" s="99">
        <f>F93+F96+F106+F129</f>
        <v>94871.379910000003</v>
      </c>
      <c r="G92" s="100">
        <f t="shared" si="26"/>
        <v>22.438528827556958</v>
      </c>
      <c r="H92" s="101">
        <f t="shared" si="25"/>
        <v>-296999.78151999996</v>
      </c>
    </row>
    <row r="93" spans="1:8" ht="12.75" thickBot="1" x14ac:dyDescent="0.25">
      <c r="A93" s="241" t="s">
        <v>118</v>
      </c>
      <c r="B93" s="196" t="s">
        <v>119</v>
      </c>
      <c r="C93" s="102">
        <f>C94+C95</f>
        <v>164388</v>
      </c>
      <c r="D93" s="102">
        <f>D94+D95</f>
        <v>180288</v>
      </c>
      <c r="E93" s="102">
        <f t="shared" ref="E93:F93" si="27">E94+E95</f>
        <v>35537.9</v>
      </c>
      <c r="F93" s="102">
        <f t="shared" si="27"/>
        <v>37850</v>
      </c>
      <c r="G93" s="103">
        <f t="shared" si="26"/>
        <v>19.711738995385161</v>
      </c>
      <c r="H93" s="104">
        <f t="shared" si="25"/>
        <v>-144750.1</v>
      </c>
    </row>
    <row r="94" spans="1:8" ht="24" x14ac:dyDescent="0.2">
      <c r="A94" s="111" t="s">
        <v>120</v>
      </c>
      <c r="B94" s="112" t="s">
        <v>266</v>
      </c>
      <c r="C94" s="16">
        <v>164388</v>
      </c>
      <c r="D94" s="16">
        <v>164388</v>
      </c>
      <c r="E94" s="18">
        <v>35537.9</v>
      </c>
      <c r="F94" s="16">
        <v>37850</v>
      </c>
      <c r="G94" s="17">
        <f t="shared" si="26"/>
        <v>21.618305472418911</v>
      </c>
      <c r="H94" s="18">
        <f t="shared" si="25"/>
        <v>-128850.1</v>
      </c>
    </row>
    <row r="95" spans="1:8" ht="24.75" thickBot="1" x14ac:dyDescent="0.25">
      <c r="A95" s="236" t="s">
        <v>276</v>
      </c>
      <c r="B95" s="237" t="s">
        <v>277</v>
      </c>
      <c r="C95" s="57"/>
      <c r="D95" s="57">
        <v>15900</v>
      </c>
      <c r="E95" s="58"/>
      <c r="F95" s="57"/>
      <c r="G95" s="17">
        <f t="shared" si="26"/>
        <v>0</v>
      </c>
      <c r="H95" s="18">
        <f t="shared" si="25"/>
        <v>-15900</v>
      </c>
    </row>
    <row r="96" spans="1:8" ht="12.75" thickBot="1" x14ac:dyDescent="0.25">
      <c r="A96" s="60" t="s">
        <v>121</v>
      </c>
      <c r="B96" s="193" t="s">
        <v>122</v>
      </c>
      <c r="C96" s="25">
        <f>C97+C98+C99+C100+C101</f>
        <v>18232.399999999998</v>
      </c>
      <c r="D96" s="25">
        <f>D97+D98+D99+D100+D101</f>
        <v>18232.399999999998</v>
      </c>
      <c r="E96" s="25">
        <f t="shared" ref="E96:F96" si="28">E97+E98+E99+E100+E101</f>
        <v>7196.9843499999997</v>
      </c>
      <c r="F96" s="25">
        <f t="shared" si="28"/>
        <v>6281.7199199999995</v>
      </c>
      <c r="G96" s="26">
        <f t="shared" si="26"/>
        <v>39.473598374322641</v>
      </c>
      <c r="H96" s="27">
        <f t="shared" si="25"/>
        <v>-11035.415649999999</v>
      </c>
    </row>
    <row r="97" spans="1:8" ht="24" x14ac:dyDescent="0.2">
      <c r="A97" s="154" t="s">
        <v>123</v>
      </c>
      <c r="B97" s="155" t="s">
        <v>268</v>
      </c>
      <c r="C97" s="62">
        <v>345.6</v>
      </c>
      <c r="D97" s="62">
        <v>345.6</v>
      </c>
      <c r="E97" s="62"/>
      <c r="F97" s="62"/>
      <c r="G97" s="42">
        <v>0</v>
      </c>
      <c r="H97" s="20">
        <f>E97-D97</f>
        <v>-345.6</v>
      </c>
    </row>
    <row r="98" spans="1:8" s="10" customFormat="1" ht="36" x14ac:dyDescent="0.2">
      <c r="A98" s="91" t="s">
        <v>124</v>
      </c>
      <c r="B98" s="68" t="s">
        <v>125</v>
      </c>
      <c r="C98" s="19">
        <v>5538.9</v>
      </c>
      <c r="D98" s="19">
        <v>5538.9</v>
      </c>
      <c r="E98" s="20">
        <v>1644.7159999999999</v>
      </c>
      <c r="F98" s="19">
        <v>1767.41</v>
      </c>
      <c r="G98" s="42">
        <v>0</v>
      </c>
      <c r="H98" s="20">
        <f>E98-D98</f>
        <v>-3894.1839999999997</v>
      </c>
    </row>
    <row r="99" spans="1:8" s="10" customFormat="1" x14ac:dyDescent="0.2">
      <c r="A99" s="90" t="s">
        <v>126</v>
      </c>
      <c r="B99" s="46" t="s">
        <v>127</v>
      </c>
      <c r="C99" s="19">
        <v>4235.3</v>
      </c>
      <c r="D99" s="19">
        <v>4235.3</v>
      </c>
      <c r="E99" s="20">
        <v>4235.3</v>
      </c>
      <c r="F99" s="19">
        <v>3236.5</v>
      </c>
      <c r="G99" s="42">
        <f>E99/D99*100</f>
        <v>100</v>
      </c>
      <c r="H99" s="20">
        <f>E99-D99</f>
        <v>0</v>
      </c>
    </row>
    <row r="100" spans="1:8" s="10" customFormat="1" ht="12.75" thickBot="1" x14ac:dyDescent="0.25">
      <c r="A100" s="91" t="s">
        <v>207</v>
      </c>
      <c r="B100" s="106" t="s">
        <v>208</v>
      </c>
      <c r="C100" s="21">
        <v>918.3</v>
      </c>
      <c r="D100" s="21">
        <v>918.3</v>
      </c>
      <c r="E100" s="22"/>
      <c r="F100" s="21"/>
      <c r="G100" s="54">
        <f t="shared" ref="G100:G103" si="29">E100/D100*100</f>
        <v>0</v>
      </c>
      <c r="H100" s="20">
        <f t="shared" si="25"/>
        <v>-918.3</v>
      </c>
    </row>
    <row r="101" spans="1:8" ht="12.75" thickBot="1" x14ac:dyDescent="0.25">
      <c r="A101" s="184" t="s">
        <v>128</v>
      </c>
      <c r="B101" s="66" t="s">
        <v>129</v>
      </c>
      <c r="C101" s="25">
        <f>C102+C103+C104+C105</f>
        <v>7194.3</v>
      </c>
      <c r="D101" s="25">
        <f>D102+D103+D104+D105</f>
        <v>7194.3</v>
      </c>
      <c r="E101" s="25">
        <f t="shared" ref="E101:F101" si="30">E102+E103+E104+E105</f>
        <v>1316.9683500000001</v>
      </c>
      <c r="F101" s="25">
        <f t="shared" si="30"/>
        <v>1277.8099200000001</v>
      </c>
      <c r="G101" s="26">
        <f t="shared" si="29"/>
        <v>18.305719110962844</v>
      </c>
      <c r="H101" s="27">
        <f t="shared" si="25"/>
        <v>-5877.3316500000001</v>
      </c>
    </row>
    <row r="102" spans="1:8" x14ac:dyDescent="0.2">
      <c r="A102" s="134" t="s">
        <v>128</v>
      </c>
      <c r="B102" s="67" t="s">
        <v>209</v>
      </c>
      <c r="C102" s="16">
        <v>909</v>
      </c>
      <c r="D102" s="16">
        <v>909</v>
      </c>
      <c r="E102" s="18"/>
      <c r="F102" s="16">
        <v>52.749479999999998</v>
      </c>
      <c r="G102" s="17">
        <f t="shared" si="29"/>
        <v>0</v>
      </c>
      <c r="H102" s="18">
        <f t="shared" si="25"/>
        <v>-909</v>
      </c>
    </row>
    <row r="103" spans="1:8" ht="12.75" customHeight="1" x14ac:dyDescent="0.2">
      <c r="A103" s="243" t="s">
        <v>128</v>
      </c>
      <c r="B103" s="107" t="s">
        <v>130</v>
      </c>
      <c r="C103" s="244">
        <v>1135.8</v>
      </c>
      <c r="D103" s="244">
        <v>1135.8</v>
      </c>
      <c r="E103" s="245">
        <v>344.01600000000002</v>
      </c>
      <c r="F103" s="244">
        <v>346.392</v>
      </c>
      <c r="G103" s="246">
        <f t="shared" si="29"/>
        <v>30.288431061806659</v>
      </c>
      <c r="H103" s="245">
        <f t="shared" si="25"/>
        <v>-791.78399999999988</v>
      </c>
    </row>
    <row r="104" spans="1:8" x14ac:dyDescent="0.2">
      <c r="A104" s="91" t="s">
        <v>131</v>
      </c>
      <c r="B104" s="68" t="s">
        <v>132</v>
      </c>
      <c r="C104" s="19">
        <v>1986.2</v>
      </c>
      <c r="D104" s="19">
        <v>1986.2</v>
      </c>
      <c r="E104" s="20"/>
      <c r="F104" s="19"/>
      <c r="G104" s="42"/>
      <c r="H104" s="20">
        <f t="shared" si="25"/>
        <v>-1986.2</v>
      </c>
    </row>
    <row r="105" spans="1:8" ht="24.75" thickBot="1" x14ac:dyDescent="0.25">
      <c r="A105" s="90" t="s">
        <v>128</v>
      </c>
      <c r="B105" s="108" t="s">
        <v>133</v>
      </c>
      <c r="C105" s="19">
        <v>3163.3</v>
      </c>
      <c r="D105" s="19">
        <v>3163.3</v>
      </c>
      <c r="E105" s="20">
        <v>972.95235000000002</v>
      </c>
      <c r="F105" s="19">
        <v>878.66844000000003</v>
      </c>
      <c r="G105" s="42">
        <v>0</v>
      </c>
      <c r="H105" s="20">
        <f>E105-C105</f>
        <v>-2190.3476500000002</v>
      </c>
    </row>
    <row r="106" spans="1:8" x14ac:dyDescent="0.2">
      <c r="A106" s="206" t="s">
        <v>134</v>
      </c>
      <c r="B106" s="109" t="s">
        <v>135</v>
      </c>
      <c r="C106" s="96">
        <f>C107+C119+C121+C123+C125+C126+C127+C120+C122+C124</f>
        <v>184401.4</v>
      </c>
      <c r="D106" s="96">
        <f>D107+D119+D121+D123+D125+D126+D127+D120+D122+D124</f>
        <v>184401.4</v>
      </c>
      <c r="E106" s="96">
        <f>E107+E119+E121+E123+E125+E126+E127+E120+E122+E124</f>
        <v>43187.134129999999</v>
      </c>
      <c r="F106" s="96">
        <f>F107+F119+F121+F123+F125+F126+F127+F120+F122</f>
        <v>42279.011509999997</v>
      </c>
      <c r="G106" s="97">
        <f t="shared" ref="G106:G115" si="31">E106/D106*100</f>
        <v>23.420176923819451</v>
      </c>
      <c r="H106" s="98">
        <f t="shared" ref="H106:H115" si="32">E106-D106</f>
        <v>-141214.26587</v>
      </c>
    </row>
    <row r="107" spans="1:8" ht="12.75" thickBot="1" x14ac:dyDescent="0.25">
      <c r="A107" s="185" t="s">
        <v>136</v>
      </c>
      <c r="B107" s="110" t="s">
        <v>137</v>
      </c>
      <c r="C107" s="102">
        <f>C110+C113+C109+C108+C111+C117+C114+C115+C116+C118+C112</f>
        <v>137618.6</v>
      </c>
      <c r="D107" s="102">
        <f>D110+D113+D109+D108+D111+D117+D114+D115+D116+D118+D112</f>
        <v>137618.6</v>
      </c>
      <c r="E107" s="102">
        <f>E110+E113+E109+E108+E111+E117+E114+E115+E116+E118+E112</f>
        <v>31581.493999999999</v>
      </c>
      <c r="F107" s="102">
        <f>F110+F113+F109+F108+F111+F117+F114+F115+F116+F118+F112</f>
        <v>30890.937000000002</v>
      </c>
      <c r="G107" s="103">
        <f t="shared" si="31"/>
        <v>22.948565092218637</v>
      </c>
      <c r="H107" s="104">
        <f t="shared" si="32"/>
        <v>-106037.106</v>
      </c>
    </row>
    <row r="108" spans="1:8" ht="24" x14ac:dyDescent="0.2">
      <c r="A108" s="111" t="s">
        <v>138</v>
      </c>
      <c r="B108" s="228" t="s">
        <v>139</v>
      </c>
      <c r="C108" s="77">
        <v>1500.3</v>
      </c>
      <c r="D108" s="77">
        <v>1500.3</v>
      </c>
      <c r="E108" s="18"/>
      <c r="F108" s="16"/>
      <c r="G108" s="17">
        <f t="shared" si="31"/>
        <v>0</v>
      </c>
      <c r="H108" s="18">
        <f t="shared" si="32"/>
        <v>-1500.3</v>
      </c>
    </row>
    <row r="109" spans="1:8" x14ac:dyDescent="0.2">
      <c r="A109" s="111" t="s">
        <v>138</v>
      </c>
      <c r="B109" s="68" t="s">
        <v>210</v>
      </c>
      <c r="C109" s="41">
        <v>9.8000000000000007</v>
      </c>
      <c r="D109" s="41">
        <v>9.8000000000000007</v>
      </c>
      <c r="E109" s="20"/>
      <c r="F109" s="19"/>
      <c r="G109" s="42">
        <f t="shared" si="31"/>
        <v>0</v>
      </c>
      <c r="H109" s="20">
        <f t="shared" si="32"/>
        <v>-9.8000000000000007</v>
      </c>
    </row>
    <row r="110" spans="1:8" x14ac:dyDescent="0.2">
      <c r="A110" s="111" t="s">
        <v>140</v>
      </c>
      <c r="B110" s="46" t="s">
        <v>141</v>
      </c>
      <c r="C110" s="19">
        <v>96978.5</v>
      </c>
      <c r="D110" s="19">
        <v>96978.5</v>
      </c>
      <c r="E110" s="20">
        <v>24245</v>
      </c>
      <c r="F110" s="19">
        <v>24152</v>
      </c>
      <c r="G110" s="42">
        <f t="shared" si="31"/>
        <v>25.000386683646376</v>
      </c>
      <c r="H110" s="20">
        <f t="shared" si="32"/>
        <v>-72733.5</v>
      </c>
    </row>
    <row r="111" spans="1:8" x14ac:dyDescent="0.2">
      <c r="A111" s="111" t="s">
        <v>140</v>
      </c>
      <c r="B111" s="46" t="s">
        <v>142</v>
      </c>
      <c r="C111" s="19">
        <v>17378.5</v>
      </c>
      <c r="D111" s="19">
        <v>17378.5</v>
      </c>
      <c r="E111" s="20">
        <v>4345</v>
      </c>
      <c r="F111" s="19">
        <v>3782</v>
      </c>
      <c r="G111" s="42">
        <f t="shared" si="31"/>
        <v>25.002157838708751</v>
      </c>
      <c r="H111" s="20">
        <f t="shared" si="32"/>
        <v>-13033.5</v>
      </c>
    </row>
    <row r="112" spans="1:8" x14ac:dyDescent="0.2">
      <c r="A112" s="111" t="s">
        <v>138</v>
      </c>
      <c r="B112" s="46" t="s">
        <v>146</v>
      </c>
      <c r="C112" s="19">
        <v>891.1</v>
      </c>
      <c r="D112" s="19">
        <v>891.1</v>
      </c>
      <c r="E112" s="20">
        <v>278.495</v>
      </c>
      <c r="F112" s="19">
        <v>281.77499999999998</v>
      </c>
      <c r="G112" s="42">
        <f t="shared" si="31"/>
        <v>31.252945797329147</v>
      </c>
      <c r="H112" s="20">
        <f t="shared" si="32"/>
        <v>-612.60500000000002</v>
      </c>
    </row>
    <row r="113" spans="1:8" x14ac:dyDescent="0.2">
      <c r="A113" s="111" t="s">
        <v>138</v>
      </c>
      <c r="B113" s="46" t="s">
        <v>145</v>
      </c>
      <c r="C113" s="19">
        <v>238.1</v>
      </c>
      <c r="D113" s="19">
        <v>238.1</v>
      </c>
      <c r="E113" s="20"/>
      <c r="F113" s="19"/>
      <c r="G113" s="42">
        <v>0</v>
      </c>
      <c r="H113" s="20">
        <f>E113-C113</f>
        <v>-238.1</v>
      </c>
    </row>
    <row r="114" spans="1:8" x14ac:dyDescent="0.2">
      <c r="A114" s="111" t="s">
        <v>138</v>
      </c>
      <c r="B114" s="46" t="s">
        <v>143</v>
      </c>
      <c r="C114" s="19">
        <v>1293.2</v>
      </c>
      <c r="D114" s="19">
        <v>1293.2</v>
      </c>
      <c r="E114" s="20"/>
      <c r="F114" s="19"/>
      <c r="G114" s="42">
        <f t="shared" si="31"/>
        <v>0</v>
      </c>
      <c r="H114" s="20">
        <f t="shared" si="32"/>
        <v>-1293.2</v>
      </c>
    </row>
    <row r="115" spans="1:8" x14ac:dyDescent="0.2">
      <c r="A115" s="111" t="s">
        <v>138</v>
      </c>
      <c r="B115" s="68" t="s">
        <v>144</v>
      </c>
      <c r="C115" s="19">
        <v>425.4</v>
      </c>
      <c r="D115" s="19">
        <v>425.4</v>
      </c>
      <c r="E115" s="20"/>
      <c r="F115" s="19"/>
      <c r="G115" s="42">
        <f t="shared" si="31"/>
        <v>0</v>
      </c>
      <c r="H115" s="20">
        <f t="shared" si="32"/>
        <v>-425.4</v>
      </c>
    </row>
    <row r="116" spans="1:8" x14ac:dyDescent="0.2">
      <c r="A116" s="111" t="s">
        <v>138</v>
      </c>
      <c r="B116" s="46" t="s">
        <v>148</v>
      </c>
      <c r="C116" s="19">
        <v>11196.8</v>
      </c>
      <c r="D116" s="19">
        <v>11196.8</v>
      </c>
      <c r="E116" s="20">
        <v>2712.9989999999998</v>
      </c>
      <c r="F116" s="19">
        <v>2675.1619999999998</v>
      </c>
      <c r="G116" s="42">
        <f>E116/D116*100</f>
        <v>24.230128250928836</v>
      </c>
      <c r="H116" s="20">
        <f>E116-D116</f>
        <v>-8483.8009999999995</v>
      </c>
    </row>
    <row r="117" spans="1:8" ht="36" x14ac:dyDescent="0.2">
      <c r="A117" s="111" t="s">
        <v>138</v>
      </c>
      <c r="B117" s="107" t="s">
        <v>147</v>
      </c>
      <c r="C117" s="19">
        <v>1400.6</v>
      </c>
      <c r="D117" s="19">
        <v>1400.6</v>
      </c>
      <c r="E117" s="20"/>
      <c r="F117" s="19"/>
      <c r="G117" s="42">
        <f t="shared" ref="G117:G132" si="33">E117/D117*100</f>
        <v>0</v>
      </c>
      <c r="H117" s="20">
        <f t="shared" ref="H117:H132" si="34">E117-D117</f>
        <v>-1400.6</v>
      </c>
    </row>
    <row r="118" spans="1:8" ht="36.75" thickBot="1" x14ac:dyDescent="0.25">
      <c r="A118" s="113" t="s">
        <v>138</v>
      </c>
      <c r="B118" s="114" t="s">
        <v>149</v>
      </c>
      <c r="C118" s="115">
        <v>6306.3</v>
      </c>
      <c r="D118" s="115">
        <v>6306.3</v>
      </c>
      <c r="E118" s="58"/>
      <c r="F118" s="57"/>
      <c r="G118" s="69">
        <f t="shared" si="33"/>
        <v>0</v>
      </c>
      <c r="H118" s="58">
        <f t="shared" si="34"/>
        <v>-6306.3</v>
      </c>
    </row>
    <row r="119" spans="1:8" x14ac:dyDescent="0.2">
      <c r="A119" s="111" t="s">
        <v>150</v>
      </c>
      <c r="B119" s="112" t="s">
        <v>151</v>
      </c>
      <c r="C119" s="16">
        <v>1765.9</v>
      </c>
      <c r="D119" s="16">
        <v>1765.9</v>
      </c>
      <c r="E119" s="18">
        <v>308.44099999999997</v>
      </c>
      <c r="F119" s="16">
        <v>310.08699999999999</v>
      </c>
      <c r="G119" s="17">
        <f t="shared" si="33"/>
        <v>17.466504332068631</v>
      </c>
      <c r="H119" s="18">
        <f t="shared" si="34"/>
        <v>-1457.4590000000001</v>
      </c>
    </row>
    <row r="120" spans="1:8" ht="24" x14ac:dyDescent="0.2">
      <c r="A120" s="90" t="s">
        <v>152</v>
      </c>
      <c r="B120" s="116" t="s">
        <v>211</v>
      </c>
      <c r="C120" s="41">
        <v>1030.0999999999999</v>
      </c>
      <c r="D120" s="41">
        <v>1030.0999999999999</v>
      </c>
      <c r="E120" s="20"/>
      <c r="F120" s="19"/>
      <c r="G120" s="42">
        <f t="shared" si="33"/>
        <v>0</v>
      </c>
      <c r="H120" s="20">
        <f t="shared" si="34"/>
        <v>-1030.0999999999999</v>
      </c>
    </row>
    <row r="121" spans="1:8" x14ac:dyDescent="0.2">
      <c r="A121" s="90" t="s">
        <v>153</v>
      </c>
      <c r="B121" s="46" t="s">
        <v>267</v>
      </c>
      <c r="C121" s="19"/>
      <c r="D121" s="19"/>
      <c r="E121" s="20"/>
      <c r="F121" s="19">
        <v>433.32499999999999</v>
      </c>
      <c r="G121" s="42" t="e">
        <f t="shared" si="33"/>
        <v>#DIV/0!</v>
      </c>
      <c r="H121" s="20">
        <f t="shared" si="34"/>
        <v>0</v>
      </c>
    </row>
    <row r="122" spans="1:8" ht="24" x14ac:dyDescent="0.2">
      <c r="A122" s="90" t="s">
        <v>154</v>
      </c>
      <c r="B122" s="68" t="s">
        <v>155</v>
      </c>
      <c r="C122" s="41">
        <v>72</v>
      </c>
      <c r="D122" s="41">
        <v>72</v>
      </c>
      <c r="E122" s="20"/>
      <c r="F122" s="19"/>
      <c r="G122" s="42">
        <f>E122/D122*100</f>
        <v>0</v>
      </c>
      <c r="H122" s="20">
        <f>E122-D122</f>
        <v>-72</v>
      </c>
    </row>
    <row r="123" spans="1:8" x14ac:dyDescent="0.2">
      <c r="A123" s="90" t="s">
        <v>156</v>
      </c>
      <c r="B123" s="117" t="s">
        <v>212</v>
      </c>
      <c r="C123" s="41"/>
      <c r="D123" s="41"/>
      <c r="E123" s="20"/>
      <c r="F123" s="19">
        <v>220.31528</v>
      </c>
      <c r="G123" s="42" t="e">
        <f t="shared" si="33"/>
        <v>#DIV/0!</v>
      </c>
      <c r="H123" s="20">
        <f t="shared" si="34"/>
        <v>0</v>
      </c>
    </row>
    <row r="124" spans="1:8" ht="24" x14ac:dyDescent="0.2">
      <c r="A124" s="90" t="s">
        <v>157</v>
      </c>
      <c r="B124" s="68" t="s">
        <v>158</v>
      </c>
      <c r="C124" s="41"/>
      <c r="D124" s="41"/>
      <c r="E124" s="20"/>
      <c r="F124" s="19"/>
      <c r="G124" s="42" t="e">
        <f t="shared" si="33"/>
        <v>#DIV/0!</v>
      </c>
      <c r="H124" s="20">
        <f t="shared" si="34"/>
        <v>0</v>
      </c>
    </row>
    <row r="125" spans="1:8" x14ac:dyDescent="0.2">
      <c r="A125" s="90" t="s">
        <v>159</v>
      </c>
      <c r="B125" s="68" t="s">
        <v>160</v>
      </c>
      <c r="C125" s="41">
        <v>699.3</v>
      </c>
      <c r="D125" s="41">
        <v>699.3</v>
      </c>
      <c r="E125" s="20">
        <v>174.82499999999999</v>
      </c>
      <c r="F125" s="19">
        <v>158.82300000000001</v>
      </c>
      <c r="G125" s="42">
        <f t="shared" si="33"/>
        <v>25</v>
      </c>
      <c r="H125" s="20">
        <f t="shared" si="34"/>
        <v>-524.47499999999991</v>
      </c>
    </row>
    <row r="126" spans="1:8" ht="12.75" thickBot="1" x14ac:dyDescent="0.25">
      <c r="A126" s="90" t="s">
        <v>161</v>
      </c>
      <c r="B126" s="46" t="s">
        <v>162</v>
      </c>
      <c r="C126" s="19">
        <v>1580.5</v>
      </c>
      <c r="D126" s="19">
        <v>1580.5</v>
      </c>
      <c r="E126" s="20">
        <v>372.37412999999998</v>
      </c>
      <c r="F126" s="19">
        <v>353.52422999999999</v>
      </c>
      <c r="G126" s="42">
        <f t="shared" si="33"/>
        <v>23.560527048402403</v>
      </c>
      <c r="H126" s="20">
        <f t="shared" si="34"/>
        <v>-1208.1258700000001</v>
      </c>
    </row>
    <row r="127" spans="1:8" ht="12.75" thickBot="1" x14ac:dyDescent="0.25">
      <c r="A127" s="184" t="s">
        <v>163</v>
      </c>
      <c r="B127" s="66" t="s">
        <v>164</v>
      </c>
      <c r="C127" s="25">
        <f>C128</f>
        <v>41635</v>
      </c>
      <c r="D127" s="25">
        <f>D128</f>
        <v>41635</v>
      </c>
      <c r="E127" s="118">
        <f>E128</f>
        <v>10750</v>
      </c>
      <c r="F127" s="25">
        <f>F128</f>
        <v>9912</v>
      </c>
      <c r="G127" s="26">
        <f t="shared" si="33"/>
        <v>25.819622913414197</v>
      </c>
      <c r="H127" s="27">
        <f t="shared" si="34"/>
        <v>-30885</v>
      </c>
    </row>
    <row r="128" spans="1:8" ht="12.75" thickBot="1" x14ac:dyDescent="0.25">
      <c r="A128" s="105" t="s">
        <v>165</v>
      </c>
      <c r="B128" s="14" t="s">
        <v>166</v>
      </c>
      <c r="C128" s="62">
        <v>41635</v>
      </c>
      <c r="D128" s="62">
        <v>41635</v>
      </c>
      <c r="E128" s="63">
        <v>10750</v>
      </c>
      <c r="F128" s="62">
        <v>9912</v>
      </c>
      <c r="G128" s="23">
        <f t="shared" si="33"/>
        <v>25.819622913414197</v>
      </c>
      <c r="H128" s="63">
        <f t="shared" si="34"/>
        <v>-30885</v>
      </c>
    </row>
    <row r="129" spans="1:8" ht="12.75" thickBot="1" x14ac:dyDescent="0.25">
      <c r="A129" s="60" t="s">
        <v>167</v>
      </c>
      <c r="B129" s="195" t="s">
        <v>168</v>
      </c>
      <c r="C129" s="25">
        <f>C130+C131+C132+C133</f>
        <v>50162.084000000003</v>
      </c>
      <c r="D129" s="25">
        <f>D130+D131+D132+D133</f>
        <v>50736.483999999997</v>
      </c>
      <c r="E129" s="25">
        <f>E130+E131+E132+E133</f>
        <v>8477.4975200000008</v>
      </c>
      <c r="F129" s="25">
        <f>F130+F131+F132</f>
        <v>8460.6484799999998</v>
      </c>
      <c r="G129" s="26">
        <f t="shared" si="33"/>
        <v>16.708878604989657</v>
      </c>
      <c r="H129" s="27">
        <f t="shared" si="34"/>
        <v>-42258.986479999992</v>
      </c>
    </row>
    <row r="130" spans="1:8" ht="36" x14ac:dyDescent="0.2">
      <c r="A130" s="119" t="s">
        <v>169</v>
      </c>
      <c r="B130" s="120" t="s">
        <v>170</v>
      </c>
      <c r="C130" s="49">
        <v>27854.284</v>
      </c>
      <c r="D130" s="49">
        <v>28428.684000000001</v>
      </c>
      <c r="E130" s="121">
        <v>5395.5725199999997</v>
      </c>
      <c r="F130" s="49">
        <v>5263.7954799999998</v>
      </c>
      <c r="G130" s="122">
        <f t="shared" si="33"/>
        <v>18.979325669805888</v>
      </c>
      <c r="H130" s="121">
        <f t="shared" si="34"/>
        <v>-23033.11148</v>
      </c>
    </row>
    <row r="131" spans="1:8" ht="36" x14ac:dyDescent="0.2">
      <c r="A131" s="123" t="s">
        <v>171</v>
      </c>
      <c r="B131" s="124" t="s">
        <v>172</v>
      </c>
      <c r="C131" s="21">
        <v>12307.8</v>
      </c>
      <c r="D131" s="21">
        <v>12307.8</v>
      </c>
      <c r="E131" s="22">
        <v>3081.9250000000002</v>
      </c>
      <c r="F131" s="21">
        <v>3196.8530000000001</v>
      </c>
      <c r="G131" s="54">
        <f t="shared" si="33"/>
        <v>25.040421521311689</v>
      </c>
      <c r="H131" s="22">
        <f t="shared" si="34"/>
        <v>-9225.875</v>
      </c>
    </row>
    <row r="132" spans="1:8" ht="24.75" thickBot="1" x14ac:dyDescent="0.25">
      <c r="A132" s="125" t="s">
        <v>173</v>
      </c>
      <c r="B132" s="126" t="s">
        <v>174</v>
      </c>
      <c r="C132" s="57">
        <v>10000</v>
      </c>
      <c r="D132" s="57">
        <v>10000</v>
      </c>
      <c r="E132" s="58"/>
      <c r="F132" s="57"/>
      <c r="G132" s="69">
        <f t="shared" si="33"/>
        <v>0</v>
      </c>
      <c r="H132" s="58">
        <f t="shared" si="34"/>
        <v>-10000</v>
      </c>
    </row>
    <row r="133" spans="1:8" ht="12.75" thickBot="1" x14ac:dyDescent="0.25">
      <c r="A133" s="60" t="s">
        <v>175</v>
      </c>
      <c r="B133" s="196" t="s">
        <v>176</v>
      </c>
      <c r="C133" s="102">
        <f>C134</f>
        <v>0</v>
      </c>
      <c r="D133" s="102">
        <f>D134</f>
        <v>0</v>
      </c>
      <c r="E133" s="102">
        <f>E134</f>
        <v>0</v>
      </c>
      <c r="F133" s="102">
        <f>F134</f>
        <v>0</v>
      </c>
      <c r="G133" s="75">
        <v>0</v>
      </c>
      <c r="H133" s="238">
        <f t="shared" ref="H133:H140" si="35">E133-C133</f>
        <v>0</v>
      </c>
    </row>
    <row r="134" spans="1:8" ht="12.75" thickBot="1" x14ac:dyDescent="0.25">
      <c r="A134" s="211" t="s">
        <v>177</v>
      </c>
      <c r="B134" s="127" t="s">
        <v>178</v>
      </c>
      <c r="C134" s="128"/>
      <c r="D134" s="128"/>
      <c r="E134" s="129"/>
      <c r="F134" s="128"/>
      <c r="G134" s="130"/>
      <c r="H134" s="131"/>
    </row>
    <row r="135" spans="1:8" ht="12.75" thickBot="1" x14ac:dyDescent="0.25">
      <c r="A135" s="184" t="s">
        <v>179</v>
      </c>
      <c r="B135" s="66" t="s">
        <v>180</v>
      </c>
      <c r="C135" s="25"/>
      <c r="D135" s="25"/>
      <c r="E135" s="118">
        <f>E136</f>
        <v>0</v>
      </c>
      <c r="F135" s="118">
        <f>F136</f>
        <v>3</v>
      </c>
      <c r="G135" s="26">
        <v>0</v>
      </c>
      <c r="H135" s="27">
        <f t="shared" si="35"/>
        <v>0</v>
      </c>
    </row>
    <row r="136" spans="1:8" ht="12.75" thickBot="1" x14ac:dyDescent="0.25">
      <c r="A136" s="105" t="s">
        <v>181</v>
      </c>
      <c r="B136" s="132" t="s">
        <v>182</v>
      </c>
      <c r="C136" s="62"/>
      <c r="D136" s="62"/>
      <c r="E136" s="63"/>
      <c r="F136" s="62">
        <v>3</v>
      </c>
      <c r="G136" s="23"/>
      <c r="H136" s="38"/>
    </row>
    <row r="137" spans="1:8" ht="12.75" thickBot="1" x14ac:dyDescent="0.25">
      <c r="A137" s="184" t="s">
        <v>183</v>
      </c>
      <c r="B137" s="66" t="s">
        <v>184</v>
      </c>
      <c r="C137" s="25"/>
      <c r="D137" s="25"/>
      <c r="E137" s="118">
        <f>E138+E139</f>
        <v>0</v>
      </c>
      <c r="F137" s="25">
        <f>F139</f>
        <v>2.6188600000000002</v>
      </c>
      <c r="G137" s="26">
        <v>0</v>
      </c>
      <c r="H137" s="27">
        <f t="shared" si="35"/>
        <v>0</v>
      </c>
    </row>
    <row r="138" spans="1:8" ht="24" x14ac:dyDescent="0.2">
      <c r="A138" s="111" t="s">
        <v>185</v>
      </c>
      <c r="B138" s="76" t="s">
        <v>186</v>
      </c>
      <c r="C138" s="200"/>
      <c r="D138" s="200"/>
      <c r="E138" s="18"/>
      <c r="F138" s="200"/>
      <c r="G138" s="201"/>
      <c r="H138" s="202"/>
    </row>
    <row r="139" spans="1:8" ht="24.75" thickBot="1" x14ac:dyDescent="0.25">
      <c r="A139" s="134" t="s">
        <v>187</v>
      </c>
      <c r="B139" s="135" t="s">
        <v>188</v>
      </c>
      <c r="C139" s="62"/>
      <c r="D139" s="62"/>
      <c r="E139" s="63"/>
      <c r="F139" s="62">
        <v>2.6188600000000002</v>
      </c>
      <c r="G139" s="23">
        <v>0</v>
      </c>
      <c r="H139" s="63">
        <f t="shared" si="35"/>
        <v>0</v>
      </c>
    </row>
    <row r="140" spans="1:8" ht="12.75" thickBot="1" x14ac:dyDescent="0.25">
      <c r="A140" s="60" t="s">
        <v>189</v>
      </c>
      <c r="B140" s="193" t="s">
        <v>190</v>
      </c>
      <c r="C140" s="25"/>
      <c r="D140" s="25"/>
      <c r="E140" s="118">
        <f>E141</f>
        <v>0</v>
      </c>
      <c r="F140" s="118">
        <f>F141</f>
        <v>-17.322780000000002</v>
      </c>
      <c r="G140" s="26">
        <v>0</v>
      </c>
      <c r="H140" s="27">
        <f t="shared" si="35"/>
        <v>0</v>
      </c>
    </row>
    <row r="141" spans="1:8" ht="12.75" thickBot="1" x14ac:dyDescent="0.25">
      <c r="A141" s="212" t="s">
        <v>191</v>
      </c>
      <c r="B141" s="136" t="s">
        <v>192</v>
      </c>
      <c r="C141" s="62"/>
      <c r="D141" s="62"/>
      <c r="E141" s="63"/>
      <c r="F141" s="62">
        <v>-17.322780000000002</v>
      </c>
      <c r="G141" s="23"/>
      <c r="H141" s="63"/>
    </row>
    <row r="142" spans="1:8" ht="12.75" thickBot="1" x14ac:dyDescent="0.25">
      <c r="A142" s="197"/>
      <c r="B142" s="193" t="s">
        <v>193</v>
      </c>
      <c r="C142" s="25">
        <f>C8+C91</f>
        <v>508367.58399999997</v>
      </c>
      <c r="D142" s="25">
        <f>D8+D91</f>
        <v>524841.98399999994</v>
      </c>
      <c r="E142" s="118">
        <f>E91+E8</f>
        <v>114197.48758</v>
      </c>
      <c r="F142" s="25">
        <f>F8+F91</f>
        <v>114592.58556000001</v>
      </c>
      <c r="G142" s="26">
        <f>E142/D142*100</f>
        <v>21.758451317034883</v>
      </c>
      <c r="H142" s="27">
        <f>E142-D142</f>
        <v>-410644.49641999992</v>
      </c>
    </row>
    <row r="143" spans="1:8" x14ac:dyDescent="0.2">
      <c r="A143" s="1"/>
      <c r="B143" s="9"/>
      <c r="C143" s="137"/>
      <c r="D143" s="137"/>
      <c r="F143" s="138"/>
      <c r="G143" s="139"/>
      <c r="H143" s="140"/>
    </row>
    <row r="144" spans="1:8" x14ac:dyDescent="0.2">
      <c r="A144" s="12" t="s">
        <v>194</v>
      </c>
      <c r="B144" s="12"/>
      <c r="C144" s="141"/>
      <c r="D144" s="141"/>
      <c r="E144" s="142"/>
      <c r="F144" s="143"/>
      <c r="G144" s="12"/>
    </row>
    <row r="145" spans="1:8" x14ac:dyDescent="0.2">
      <c r="A145" s="12" t="s">
        <v>195</v>
      </c>
      <c r="B145" s="13"/>
      <c r="C145" s="144"/>
      <c r="D145" s="144"/>
      <c r="E145" s="142" t="s">
        <v>196</v>
      </c>
      <c r="F145" s="145"/>
      <c r="G145" s="12"/>
    </row>
    <row r="146" spans="1:8" x14ac:dyDescent="0.2">
      <c r="A146" s="12"/>
      <c r="B146" s="13"/>
      <c r="C146" s="144"/>
      <c r="D146" s="144"/>
      <c r="E146" s="142"/>
      <c r="F146" s="145"/>
      <c r="G146" s="12"/>
    </row>
    <row r="147" spans="1:8" x14ac:dyDescent="0.2">
      <c r="A147" s="146" t="s">
        <v>197</v>
      </c>
      <c r="B147" s="12"/>
      <c r="C147" s="147"/>
      <c r="D147" s="147"/>
      <c r="E147" s="148"/>
      <c r="F147" s="149"/>
    </row>
    <row r="148" spans="1:8" x14ac:dyDescent="0.2">
      <c r="A148" s="146" t="s">
        <v>198</v>
      </c>
      <c r="C148" s="147"/>
      <c r="D148" s="147"/>
      <c r="E148" s="148"/>
      <c r="F148" s="150"/>
    </row>
    <row r="149" spans="1:8" x14ac:dyDescent="0.2">
      <c r="A149" s="1"/>
    </row>
    <row r="150" spans="1:8" x14ac:dyDescent="0.2">
      <c r="A150" s="1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  <c r="B155" s="6"/>
      <c r="C155" s="6"/>
      <c r="D155" s="6"/>
      <c r="E155" s="6"/>
      <c r="F155" s="6"/>
      <c r="G155" s="6"/>
      <c r="H155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5"/>
  <sheetViews>
    <sheetView zoomScaleNormal="100" workbookViewId="0">
      <selection activeCell="F94" sqref="F94"/>
    </sheetView>
  </sheetViews>
  <sheetFormatPr defaultRowHeight="12" x14ac:dyDescent="0.2"/>
  <cols>
    <col min="1" max="1" width="21.5703125" style="14" customWidth="1"/>
    <col min="2" max="2" width="60" style="1" customWidth="1"/>
    <col min="3" max="3" width="11.28515625" style="5" customWidth="1"/>
    <col min="4" max="4" width="12.140625" style="5" customWidth="1"/>
    <col min="5" max="5" width="12" style="254" customWidth="1"/>
    <col min="6" max="6" width="12.140625" style="5" customWidth="1"/>
    <col min="7" max="7" width="8.570312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255"/>
      <c r="F3" s="8"/>
    </row>
    <row r="4" spans="1:8" ht="12.75" thickBot="1" x14ac:dyDescent="0.25">
      <c r="A4" s="1"/>
      <c r="B4" s="2" t="s">
        <v>283</v>
      </c>
      <c r="C4" s="3"/>
      <c r="D4" s="3"/>
      <c r="G4" s="9"/>
      <c r="H4" s="9"/>
    </row>
    <row r="5" spans="1:8" s="10" customFormat="1" ht="12.75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52" t="s">
        <v>284</v>
      </c>
      <c r="F5" s="519" t="s">
        <v>285</v>
      </c>
      <c r="G5" s="524" t="s">
        <v>6</v>
      </c>
      <c r="H5" s="525"/>
    </row>
    <row r="6" spans="1:8" s="10" customFormat="1" x14ac:dyDescent="0.2">
      <c r="A6" s="541"/>
      <c r="B6" s="543"/>
      <c r="C6" s="545"/>
      <c r="D6" s="545"/>
      <c r="E6" s="553"/>
      <c r="F6" s="520"/>
      <c r="G6" s="526" t="s">
        <v>7</v>
      </c>
      <c r="H6" s="528" t="s">
        <v>8</v>
      </c>
    </row>
    <row r="7" spans="1:8" ht="12.75" thickBot="1" x14ac:dyDescent="0.25">
      <c r="A7" s="542"/>
      <c r="B7" s="527"/>
      <c r="C7" s="546"/>
      <c r="D7" s="546"/>
      <c r="E7" s="554"/>
      <c r="F7" s="521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208">
        <f>C9+C20+C29+C47+C58+C88+C34+C55+C14+C52</f>
        <v>91183.700000000012</v>
      </c>
      <c r="D8" s="208">
        <f>D9+D20+D29+D47+D58+D88+D34+D55+D14+D52</f>
        <v>91183.700000000012</v>
      </c>
      <c r="E8" s="256">
        <f>E9+E20+E29+E47+E58+E88+E34+E55+E14+E52</f>
        <v>27897.939450000002</v>
      </c>
      <c r="F8" s="96">
        <f>F9+F20+F29+F47+F58+F88+F34+F55+F14+F52</f>
        <v>34918.162759999999</v>
      </c>
      <c r="G8" s="97">
        <f t="shared" ref="G8:G25" si="0">E8/D8*100</f>
        <v>30.595314129608692</v>
      </c>
      <c r="H8" s="209">
        <f>E8-D8</f>
        <v>-63285.760550000006</v>
      </c>
    </row>
    <row r="9" spans="1:8" s="13" customFormat="1" ht="12.75" thickBot="1" x14ac:dyDescent="0.25">
      <c r="A9" s="247" t="s">
        <v>214</v>
      </c>
      <c r="B9" s="203" t="s">
        <v>10</v>
      </c>
      <c r="C9" s="249">
        <f>C10</f>
        <v>54096.3</v>
      </c>
      <c r="D9" s="249">
        <f>D10</f>
        <v>54096.3</v>
      </c>
      <c r="E9" s="257">
        <f>E10</f>
        <v>17017.882830000002</v>
      </c>
      <c r="F9" s="248">
        <f>F10</f>
        <v>19396.148830000002</v>
      </c>
      <c r="G9" s="75">
        <f t="shared" si="0"/>
        <v>31.458496847289002</v>
      </c>
      <c r="H9" s="205">
        <f t="shared" ref="H9:H25" si="1">E9-D9</f>
        <v>-37078.417170000001</v>
      </c>
    </row>
    <row r="10" spans="1:8" x14ac:dyDescent="0.2">
      <c r="A10" s="134" t="s">
        <v>215</v>
      </c>
      <c r="B10" s="15" t="s">
        <v>11</v>
      </c>
      <c r="C10" s="16">
        <f>C11+C12+C13</f>
        <v>54096.3</v>
      </c>
      <c r="D10" s="16">
        <f>D11+D12+D13</f>
        <v>54096.3</v>
      </c>
      <c r="E10" s="258">
        <f>E11+E12+E13</f>
        <v>17017.882830000002</v>
      </c>
      <c r="F10" s="16">
        <f>F11+F12+F13</f>
        <v>19396.148830000002</v>
      </c>
      <c r="G10" s="17">
        <f t="shared" si="0"/>
        <v>31.458496847289002</v>
      </c>
      <c r="H10" s="18">
        <f t="shared" si="1"/>
        <v>-37078.417170000001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259">
        <v>16877.50244</v>
      </c>
      <c r="F11" s="30">
        <v>19299.982520000001</v>
      </c>
      <c r="G11" s="157">
        <f>E11/D11*100</f>
        <v>31.628731758783985</v>
      </c>
      <c r="H11" s="31">
        <f t="shared" si="1"/>
        <v>-36483.797560000006</v>
      </c>
    </row>
    <row r="12" spans="1:8" ht="60" x14ac:dyDescent="0.2">
      <c r="A12" s="171" t="s">
        <v>217</v>
      </c>
      <c r="B12" s="158" t="s">
        <v>13</v>
      </c>
      <c r="C12" s="30">
        <v>235</v>
      </c>
      <c r="D12" s="30">
        <v>235</v>
      </c>
      <c r="E12" s="259">
        <v>107.93098999999999</v>
      </c>
      <c r="F12" s="30">
        <v>83.763270000000006</v>
      </c>
      <c r="G12" s="157">
        <f t="shared" si="0"/>
        <v>45.928080851063832</v>
      </c>
      <c r="H12" s="31">
        <f t="shared" si="1"/>
        <v>-127.06901000000001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260">
        <v>32.449399999999997</v>
      </c>
      <c r="F13" s="33">
        <v>12.403040000000001</v>
      </c>
      <c r="G13" s="160">
        <f t="shared" si="0"/>
        <v>6.4898799999999994</v>
      </c>
      <c r="H13" s="34">
        <f t="shared" si="1"/>
        <v>-467.55060000000003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61">
        <f t="shared" si="2"/>
        <v>5.2715999999999994</v>
      </c>
      <c r="F14" s="25">
        <f t="shared" si="2"/>
        <v>4.8186799999999996</v>
      </c>
      <c r="G14" s="26" t="e">
        <f t="shared" si="0"/>
        <v>#DIV/0!</v>
      </c>
      <c r="H14" s="27">
        <f t="shared" si="1"/>
        <v>5.2715999999999994</v>
      </c>
    </row>
    <row r="15" spans="1:8" x14ac:dyDescent="0.2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258">
        <f t="shared" si="3"/>
        <v>5.2715999999999994</v>
      </c>
      <c r="F15" s="16">
        <f t="shared" si="3"/>
        <v>4.8186799999999996</v>
      </c>
      <c r="G15" s="17" t="e">
        <f t="shared" si="0"/>
        <v>#DIV/0!</v>
      </c>
      <c r="H15" s="18">
        <f t="shared" si="1"/>
        <v>5.2715999999999994</v>
      </c>
    </row>
    <row r="16" spans="1:8" x14ac:dyDescent="0.2">
      <c r="A16" s="182" t="s">
        <v>221</v>
      </c>
      <c r="B16" s="29" t="s">
        <v>17</v>
      </c>
      <c r="C16" s="30"/>
      <c r="D16" s="30"/>
      <c r="E16" s="259">
        <v>2.5729899999999999</v>
      </c>
      <c r="F16" s="30">
        <v>2.1770900000000002</v>
      </c>
      <c r="G16" s="17" t="e">
        <f t="shared" si="0"/>
        <v>#DIV/0!</v>
      </c>
      <c r="H16" s="20">
        <f t="shared" si="1"/>
        <v>2.5729899999999999</v>
      </c>
    </row>
    <row r="17" spans="1:8" x14ac:dyDescent="0.2">
      <c r="A17" s="182" t="s">
        <v>222</v>
      </c>
      <c r="B17" s="29" t="s">
        <v>18</v>
      </c>
      <c r="C17" s="30"/>
      <c r="D17" s="30"/>
      <c r="E17" s="259">
        <v>1.77E-2</v>
      </c>
      <c r="F17" s="30">
        <v>1.6080000000000001E-2</v>
      </c>
      <c r="G17" s="17" t="e">
        <f t="shared" si="0"/>
        <v>#DIV/0!</v>
      </c>
      <c r="H17" s="20">
        <f t="shared" si="1"/>
        <v>1.77E-2</v>
      </c>
    </row>
    <row r="18" spans="1:8" x14ac:dyDescent="0.2">
      <c r="A18" s="182" t="s">
        <v>223</v>
      </c>
      <c r="B18" s="29" t="s">
        <v>19</v>
      </c>
      <c r="C18" s="30"/>
      <c r="D18" s="30"/>
      <c r="E18" s="259">
        <v>3.05342</v>
      </c>
      <c r="F18" s="30">
        <v>3.0207999999999999</v>
      </c>
      <c r="G18" s="17" t="e">
        <f t="shared" si="0"/>
        <v>#DIV/0!</v>
      </c>
      <c r="H18" s="20">
        <f t="shared" si="1"/>
        <v>3.05342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260">
        <v>-0.37251000000000001</v>
      </c>
      <c r="F19" s="33">
        <v>-0.39528999999999997</v>
      </c>
      <c r="G19" s="23" t="e">
        <f t="shared" si="0"/>
        <v>#DIV/0!</v>
      </c>
      <c r="H19" s="22">
        <f t="shared" si="1"/>
        <v>-0.37251000000000001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C21+C27+C28+C24+C25</f>
        <v>23424.5</v>
      </c>
      <c r="D20" s="190">
        <f>D21+D27+D28+D24+D25</f>
        <v>23424.5</v>
      </c>
      <c r="E20" s="262">
        <f t="shared" ref="E20:F20" si="4">E21+E27+E28+E24+E25</f>
        <v>8393.1569</v>
      </c>
      <c r="F20" s="190">
        <f t="shared" si="4"/>
        <v>13240.01699</v>
      </c>
      <c r="G20" s="188">
        <f t="shared" si="0"/>
        <v>35.830676855429147</v>
      </c>
      <c r="H20" s="27">
        <f t="shared" si="1"/>
        <v>-15031.3431</v>
      </c>
    </row>
    <row r="21" spans="1:8" s="35" customFormat="1" ht="24" x14ac:dyDescent="0.2">
      <c r="A21" s="134" t="s">
        <v>226</v>
      </c>
      <c r="B21" s="36" t="s">
        <v>22</v>
      </c>
      <c r="C21" s="16">
        <f>C22+C23</f>
        <v>20225</v>
      </c>
      <c r="D21" s="16">
        <f>D22+D23</f>
        <v>20225</v>
      </c>
      <c r="E21" s="258">
        <f>E22+E23+E24</f>
        <v>6512.0747200000005</v>
      </c>
      <c r="F21" s="16">
        <f>F22+F23</f>
        <v>10287.17728</v>
      </c>
      <c r="G21" s="37">
        <f t="shared" si="0"/>
        <v>32.198144474660076</v>
      </c>
      <c r="H21" s="38">
        <f t="shared" si="1"/>
        <v>-13712.925279999999</v>
      </c>
    </row>
    <row r="22" spans="1:8" s="35" customFormat="1" ht="24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259">
        <v>2921.50504</v>
      </c>
      <c r="F22" s="30">
        <v>7190.27268</v>
      </c>
      <c r="G22" s="216">
        <f t="shared" si="0"/>
        <v>22.915562318613226</v>
      </c>
      <c r="H22" s="31">
        <f t="shared" si="1"/>
        <v>-9827.49496</v>
      </c>
    </row>
    <row r="23" spans="1:8" ht="36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259">
        <v>3590.5696800000001</v>
      </c>
      <c r="F23" s="30">
        <v>3096.9045999999998</v>
      </c>
      <c r="G23" s="216">
        <f t="shared" si="0"/>
        <v>48.027951845906905</v>
      </c>
      <c r="H23" s="31">
        <f t="shared" si="1"/>
        <v>-3885.4303199999999</v>
      </c>
    </row>
    <row r="24" spans="1:8" x14ac:dyDescent="0.2">
      <c r="A24" s="91" t="s">
        <v>229</v>
      </c>
      <c r="B24" s="43" t="s">
        <v>25</v>
      </c>
      <c r="C24" s="41"/>
      <c r="D24" s="41"/>
      <c r="E24" s="263"/>
      <c r="F24" s="19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63">
        <v>-2.4749300000000001</v>
      </c>
      <c r="F25" s="19">
        <v>128.25513000000001</v>
      </c>
      <c r="G25" s="42" t="e">
        <f t="shared" si="0"/>
        <v>#DIV/0!</v>
      </c>
      <c r="H25" s="20">
        <f t="shared" si="1"/>
        <v>-2.4749300000000001</v>
      </c>
    </row>
    <row r="26" spans="1:8" x14ac:dyDescent="0.2">
      <c r="A26" s="174" t="s">
        <v>231</v>
      </c>
      <c r="B26" s="45" t="s">
        <v>27</v>
      </c>
      <c r="C26" s="16"/>
      <c r="D26" s="16"/>
      <c r="E26" s="264"/>
      <c r="F26" s="16">
        <v>0.35235</v>
      </c>
      <c r="G26" s="23"/>
      <c r="H26" s="18"/>
    </row>
    <row r="27" spans="1:8" x14ac:dyDescent="0.2">
      <c r="A27" s="92" t="s">
        <v>232</v>
      </c>
      <c r="B27" s="46" t="s">
        <v>28</v>
      </c>
      <c r="C27" s="19">
        <v>2622.5</v>
      </c>
      <c r="D27" s="19">
        <v>2622.5</v>
      </c>
      <c r="E27" s="263">
        <v>1573.3458499999999</v>
      </c>
      <c r="F27" s="19">
        <v>2431.04765</v>
      </c>
      <c r="G27" s="42">
        <f>E27/D27*100</f>
        <v>59.994122020972348</v>
      </c>
      <c r="H27" s="20">
        <f t="shared" ref="H27:H34" si="5">E27-D27</f>
        <v>-1049.1541500000001</v>
      </c>
    </row>
    <row r="28" spans="1:8" ht="12.75" thickBot="1" x14ac:dyDescent="0.25">
      <c r="A28" s="134" t="s">
        <v>233</v>
      </c>
      <c r="B28" s="47" t="s">
        <v>29</v>
      </c>
      <c r="C28" s="21">
        <v>577</v>
      </c>
      <c r="D28" s="21">
        <v>577</v>
      </c>
      <c r="E28" s="265">
        <v>310.21125999999998</v>
      </c>
      <c r="F28" s="21">
        <v>393.53622999999999</v>
      </c>
      <c r="G28" s="42">
        <f>E28/D28*100</f>
        <v>53.762783362218372</v>
      </c>
      <c r="H28" s="22">
        <f t="shared" si="5"/>
        <v>-266.78874000000002</v>
      </c>
    </row>
    <row r="29" spans="1:8" ht="12.75" thickBot="1" x14ac:dyDescent="0.25">
      <c r="A29" s="60" t="s">
        <v>234</v>
      </c>
      <c r="B29" s="187" t="s">
        <v>30</v>
      </c>
      <c r="C29" s="190">
        <f>C30+C32</f>
        <v>1645</v>
      </c>
      <c r="D29" s="190">
        <f>D30+D32</f>
        <v>1645</v>
      </c>
      <c r="E29" s="262">
        <f t="shared" ref="E29:F29" si="6">E30+E32</f>
        <v>455.96591999999998</v>
      </c>
      <c r="F29" s="190">
        <f t="shared" si="6"/>
        <v>526.99195999999995</v>
      </c>
      <c r="G29" s="26">
        <f t="shared" ref="G29:G32" si="7">E29/D29*100</f>
        <v>27.71829300911854</v>
      </c>
      <c r="H29" s="11">
        <f t="shared" si="5"/>
        <v>-1189.0340799999999</v>
      </c>
    </row>
    <row r="30" spans="1:8" x14ac:dyDescent="0.2">
      <c r="A30" s="119" t="s">
        <v>235</v>
      </c>
      <c r="B30" s="48" t="s">
        <v>31</v>
      </c>
      <c r="C30" s="49">
        <f>C31</f>
        <v>1639</v>
      </c>
      <c r="D30" s="49">
        <f>D31</f>
        <v>1639</v>
      </c>
      <c r="E30" s="266">
        <f>E31</f>
        <v>455.96591999999998</v>
      </c>
      <c r="F30" s="16">
        <f>F31</f>
        <v>526.99195999999995</v>
      </c>
      <c r="G30" s="17">
        <f t="shared" si="7"/>
        <v>27.819763270286757</v>
      </c>
      <c r="H30" s="18">
        <f t="shared" si="5"/>
        <v>-1183.0340799999999</v>
      </c>
    </row>
    <row r="31" spans="1:8" x14ac:dyDescent="0.2">
      <c r="A31" s="91" t="s">
        <v>236</v>
      </c>
      <c r="B31" s="50" t="s">
        <v>32</v>
      </c>
      <c r="C31" s="30">
        <v>1639</v>
      </c>
      <c r="D31" s="30">
        <v>1639</v>
      </c>
      <c r="E31" s="259">
        <v>455.96591999999998</v>
      </c>
      <c r="F31" s="30">
        <v>526.99195999999995</v>
      </c>
      <c r="G31" s="216">
        <f t="shared" si="7"/>
        <v>27.819763270286757</v>
      </c>
      <c r="H31" s="31">
        <f t="shared" si="5"/>
        <v>-1183.0340799999999</v>
      </c>
    </row>
    <row r="32" spans="1:8" ht="24" x14ac:dyDescent="0.2">
      <c r="A32" s="91" t="s">
        <v>237</v>
      </c>
      <c r="B32" s="161" t="s">
        <v>33</v>
      </c>
      <c r="C32" s="19">
        <f>C33</f>
        <v>6</v>
      </c>
      <c r="D32" s="19">
        <f t="shared" ref="D32:F32" si="8">D33</f>
        <v>6</v>
      </c>
      <c r="E32" s="267">
        <f t="shared" si="8"/>
        <v>0</v>
      </c>
      <c r="F32" s="19">
        <f t="shared" si="8"/>
        <v>0</v>
      </c>
      <c r="G32" s="42">
        <f t="shared" si="7"/>
        <v>0</v>
      </c>
      <c r="H32" s="20">
        <f t="shared" si="5"/>
        <v>-6</v>
      </c>
    </row>
    <row r="33" spans="1:234" ht="12.75" thickBot="1" x14ac:dyDescent="0.25">
      <c r="A33" s="173" t="s">
        <v>241</v>
      </c>
      <c r="B33" s="50" t="s">
        <v>37</v>
      </c>
      <c r="C33" s="30">
        <v>6</v>
      </c>
      <c r="D33" s="30">
        <v>6</v>
      </c>
      <c r="E33" s="259"/>
      <c r="F33" s="30"/>
      <c r="G33" s="216">
        <v>0</v>
      </c>
      <c r="H33" s="31">
        <f t="shared" si="5"/>
        <v>-6</v>
      </c>
    </row>
    <row r="34" spans="1:234" x14ac:dyDescent="0.2">
      <c r="A34" s="534" t="s">
        <v>242</v>
      </c>
      <c r="B34" s="536" t="s">
        <v>38</v>
      </c>
      <c r="C34" s="538">
        <f>C36+C44</f>
        <v>11620.1</v>
      </c>
      <c r="D34" s="538">
        <f>D36+D44</f>
        <v>11554.1</v>
      </c>
      <c r="E34" s="550">
        <f>E36+E44</f>
        <v>1495.88157</v>
      </c>
      <c r="F34" s="530">
        <f>F38+F39+F41+F44</f>
        <v>1051.0370499999999</v>
      </c>
      <c r="G34" s="532">
        <f>E34/D34*100</f>
        <v>12.946759764931928</v>
      </c>
      <c r="H34" s="522">
        <f t="shared" si="5"/>
        <v>-10058.218430000001</v>
      </c>
    </row>
    <row r="35" spans="1:234" ht="12.75" thickBot="1" x14ac:dyDescent="0.25">
      <c r="A35" s="535"/>
      <c r="B35" s="537"/>
      <c r="C35" s="539"/>
      <c r="D35" s="539"/>
      <c r="E35" s="551"/>
      <c r="F35" s="531"/>
      <c r="G35" s="533"/>
      <c r="H35" s="523"/>
    </row>
    <row r="36" spans="1:234" ht="60" x14ac:dyDescent="0.2">
      <c r="A36" s="111" t="s">
        <v>243</v>
      </c>
      <c r="B36" s="51" t="s">
        <v>39</v>
      </c>
      <c r="C36" s="16">
        <f>C37+C39+C41+C43</f>
        <v>11309.1</v>
      </c>
      <c r="D36" s="16">
        <f>D37+D39+D41+D43</f>
        <v>11243.1</v>
      </c>
      <c r="E36" s="258">
        <f>E37+E39+E41+E43</f>
        <v>1362.0525500000001</v>
      </c>
      <c r="F36" s="16">
        <f t="shared" ref="F36" si="9">F37+F39+F41+F43</f>
        <v>892.54476</v>
      </c>
      <c r="G36" s="42">
        <f t="shared" ref="G36:G49" si="10">E36/D36*100</f>
        <v>12.114564043724595</v>
      </c>
      <c r="H36" s="18">
        <f t="shared" ref="H36:H86" si="11">E36-D36</f>
        <v>-9881.04745</v>
      </c>
    </row>
    <row r="37" spans="1:234" ht="36" x14ac:dyDescent="0.2">
      <c r="A37" s="90" t="s">
        <v>244</v>
      </c>
      <c r="B37" s="52" t="s">
        <v>40</v>
      </c>
      <c r="C37" s="19">
        <f>C38</f>
        <v>10328.700000000001</v>
      </c>
      <c r="D37" s="19">
        <f>D38</f>
        <v>10262.700000000001</v>
      </c>
      <c r="E37" s="263">
        <f>E38</f>
        <v>1182.1007300000001</v>
      </c>
      <c r="F37" s="19">
        <f>F38</f>
        <v>853.80282999999997</v>
      </c>
      <c r="G37" s="42">
        <f t="shared" si="10"/>
        <v>11.518418447387139</v>
      </c>
      <c r="H37" s="20">
        <f t="shared" si="11"/>
        <v>-9080.5992700000006</v>
      </c>
    </row>
    <row r="38" spans="1:234" ht="36" x14ac:dyDescent="0.2">
      <c r="A38" s="123" t="s">
        <v>245</v>
      </c>
      <c r="B38" s="53" t="s">
        <v>40</v>
      </c>
      <c r="C38" s="33">
        <v>10328.700000000001</v>
      </c>
      <c r="D38" s="33">
        <v>10262.700000000001</v>
      </c>
      <c r="E38" s="260">
        <v>1182.1007300000001</v>
      </c>
      <c r="F38" s="217">
        <v>853.80282999999997</v>
      </c>
      <c r="G38" s="218">
        <f t="shared" si="10"/>
        <v>11.518418447387139</v>
      </c>
      <c r="H38" s="219">
        <f t="shared" si="11"/>
        <v>-9080.5992700000006</v>
      </c>
    </row>
    <row r="39" spans="1:234" ht="24" x14ac:dyDescent="0.2">
      <c r="A39" s="175" t="s">
        <v>246</v>
      </c>
      <c r="B39" s="43" t="s">
        <v>41</v>
      </c>
      <c r="C39" s="19">
        <f>C40</f>
        <v>669.9</v>
      </c>
      <c r="D39" s="19">
        <f>D40</f>
        <v>669.9</v>
      </c>
      <c r="E39" s="263">
        <f>E40</f>
        <v>0</v>
      </c>
      <c r="F39" s="19">
        <f>F40</f>
        <v>0</v>
      </c>
      <c r="G39" s="42">
        <f t="shared" si="10"/>
        <v>0</v>
      </c>
      <c r="H39" s="20">
        <f t="shared" si="11"/>
        <v>-669.9</v>
      </c>
    </row>
    <row r="40" spans="1:234" ht="24" x14ac:dyDescent="0.2">
      <c r="A40" s="176" t="s">
        <v>247</v>
      </c>
      <c r="B40" s="40" t="s">
        <v>41</v>
      </c>
      <c r="C40" s="30">
        <v>669.9</v>
      </c>
      <c r="D40" s="30">
        <v>669.9</v>
      </c>
      <c r="E40" s="259"/>
      <c r="F40" s="30"/>
      <c r="G40" s="216">
        <f t="shared" si="10"/>
        <v>0</v>
      </c>
      <c r="H40" s="31">
        <f t="shared" si="11"/>
        <v>-669.9</v>
      </c>
    </row>
    <row r="41" spans="1:234" ht="60" x14ac:dyDescent="0.2">
      <c r="A41" s="123" t="s">
        <v>248</v>
      </c>
      <c r="B41" s="161" t="s">
        <v>42</v>
      </c>
      <c r="C41" s="21">
        <f>C42</f>
        <v>107.4</v>
      </c>
      <c r="D41" s="21">
        <f>D42</f>
        <v>107.4</v>
      </c>
      <c r="E41" s="263">
        <v>59.890839999999997</v>
      </c>
      <c r="F41" s="19">
        <f>F42</f>
        <v>38.741930000000004</v>
      </c>
      <c r="G41" s="42">
        <f t="shared" si="10"/>
        <v>55.764283054003712</v>
      </c>
      <c r="H41" s="55">
        <f t="shared" si="11"/>
        <v>-47.509160000000008</v>
      </c>
    </row>
    <row r="42" spans="1:234" s="56" customFormat="1" ht="48" x14ac:dyDescent="0.2">
      <c r="A42" s="180" t="s">
        <v>249</v>
      </c>
      <c r="B42" s="40" t="s">
        <v>43</v>
      </c>
      <c r="C42" s="30">
        <v>107.4</v>
      </c>
      <c r="D42" s="30">
        <v>107.4</v>
      </c>
      <c r="E42" s="259">
        <v>40.706800000000001</v>
      </c>
      <c r="F42" s="220">
        <v>38.741930000000004</v>
      </c>
      <c r="G42" s="216">
        <f t="shared" si="10"/>
        <v>37.902048417132214</v>
      </c>
      <c r="H42" s="31">
        <f t="shared" si="11"/>
        <v>-66.693200000000004</v>
      </c>
    </row>
    <row r="43" spans="1:234" s="56" customFormat="1" ht="84.75" thickBot="1" x14ac:dyDescent="0.25">
      <c r="A43" s="123" t="s">
        <v>250</v>
      </c>
      <c r="B43" s="213" t="s">
        <v>44</v>
      </c>
      <c r="C43" s="57">
        <v>203.1</v>
      </c>
      <c r="D43" s="57">
        <v>203.1</v>
      </c>
      <c r="E43" s="268">
        <v>120.06098</v>
      </c>
      <c r="F43" s="59"/>
      <c r="G43" s="42">
        <f t="shared" si="10"/>
        <v>59.114219596257996</v>
      </c>
      <c r="H43" s="20">
        <f t="shared" si="11"/>
        <v>-83.039019999999994</v>
      </c>
    </row>
    <row r="44" spans="1:234" s="61" customFormat="1" ht="12.75" thickBot="1" x14ac:dyDescent="0.25">
      <c r="A44" s="60" t="s">
        <v>251</v>
      </c>
      <c r="B44" s="189" t="s">
        <v>45</v>
      </c>
      <c r="C44" s="25">
        <f>C45+C46</f>
        <v>311</v>
      </c>
      <c r="D44" s="25">
        <f>D45+D46</f>
        <v>311</v>
      </c>
      <c r="E44" s="261">
        <f>E45+E46</f>
        <v>133.82902000000001</v>
      </c>
      <c r="F44" s="25">
        <f t="shared" ref="F44" si="12">F45+F46</f>
        <v>158.49229</v>
      </c>
      <c r="G44" s="188">
        <f t="shared" si="10"/>
        <v>43.031839228295823</v>
      </c>
      <c r="H44" s="27">
        <f t="shared" si="11"/>
        <v>-177.17097999999999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6" customFormat="1" x14ac:dyDescent="0.2">
      <c r="A45" s="105" t="s">
        <v>252</v>
      </c>
      <c r="B45" s="48" t="s">
        <v>45</v>
      </c>
      <c r="C45" s="62">
        <v>300</v>
      </c>
      <c r="D45" s="62">
        <v>300</v>
      </c>
      <c r="E45" s="269">
        <v>133.82902000000001</v>
      </c>
      <c r="F45" s="64">
        <v>158.49229</v>
      </c>
      <c r="G45" s="23">
        <f t="shared" si="10"/>
        <v>44.60967333333334</v>
      </c>
      <c r="H45" s="38">
        <f t="shared" si="11"/>
        <v>-166.17097999999999</v>
      </c>
    </row>
    <row r="46" spans="1:234" s="56" customFormat="1" ht="72.75" thickBot="1" x14ac:dyDescent="0.25">
      <c r="A46" s="177" t="s">
        <v>253</v>
      </c>
      <c r="B46" s="65" t="s">
        <v>46</v>
      </c>
      <c r="C46" s="21">
        <v>11</v>
      </c>
      <c r="D46" s="21">
        <v>11</v>
      </c>
      <c r="E46" s="265"/>
      <c r="F46" s="21"/>
      <c r="G46" s="54"/>
      <c r="H46" s="22"/>
    </row>
    <row r="47" spans="1:234" s="56" customFormat="1" ht="12.75" thickBot="1" x14ac:dyDescent="0.25">
      <c r="A47" s="60" t="s">
        <v>264</v>
      </c>
      <c r="B47" s="187" t="s">
        <v>47</v>
      </c>
      <c r="C47" s="190">
        <f>C48</f>
        <v>76.8</v>
      </c>
      <c r="D47" s="190">
        <f>D48</f>
        <v>76.8</v>
      </c>
      <c r="E47" s="262">
        <f>E48</f>
        <v>17.438549999999999</v>
      </c>
      <c r="F47" s="190">
        <f>F48</f>
        <v>29.73405</v>
      </c>
      <c r="G47" s="188">
        <f t="shared" si="10"/>
        <v>22.706445312500001</v>
      </c>
      <c r="H47" s="27">
        <f t="shared" si="11"/>
        <v>-59.361449999999998</v>
      </c>
    </row>
    <row r="48" spans="1:234" s="56" customFormat="1" x14ac:dyDescent="0.2">
      <c r="A48" s="134" t="s">
        <v>265</v>
      </c>
      <c r="B48" s="67" t="s">
        <v>48</v>
      </c>
      <c r="C48" s="16">
        <f>C50+C49+C51</f>
        <v>76.8</v>
      </c>
      <c r="D48" s="16">
        <f>D50+D49+D51</f>
        <v>76.8</v>
      </c>
      <c r="E48" s="258">
        <f t="shared" ref="E48:F48" si="13">E50+E49+E51</f>
        <v>17.438549999999999</v>
      </c>
      <c r="F48" s="16">
        <f t="shared" si="13"/>
        <v>29.73405</v>
      </c>
      <c r="G48" s="17">
        <f t="shared" si="10"/>
        <v>22.706445312500001</v>
      </c>
      <c r="H48" s="18">
        <f t="shared" si="11"/>
        <v>-59.361449999999998</v>
      </c>
    </row>
    <row r="49" spans="1:8" s="56" customFormat="1" ht="24" x14ac:dyDescent="0.2">
      <c r="A49" s="173" t="s">
        <v>263</v>
      </c>
      <c r="B49" s="165" t="s">
        <v>49</v>
      </c>
      <c r="C49" s="30">
        <v>75.599999999999994</v>
      </c>
      <c r="D49" s="30">
        <v>75.599999999999994</v>
      </c>
      <c r="E49" s="259">
        <v>13.76763</v>
      </c>
      <c r="F49" s="30">
        <v>28.00207</v>
      </c>
      <c r="G49" s="157">
        <f t="shared" si="10"/>
        <v>18.211150793650795</v>
      </c>
      <c r="H49" s="31">
        <f t="shared" si="11"/>
        <v>-61.832369999999997</v>
      </c>
    </row>
    <row r="50" spans="1:8" s="56" customFormat="1" x14ac:dyDescent="0.2">
      <c r="A50" s="173" t="s">
        <v>262</v>
      </c>
      <c r="B50" s="166" t="s">
        <v>50</v>
      </c>
      <c r="C50" s="30">
        <v>1.2</v>
      </c>
      <c r="D50" s="30">
        <v>1.2</v>
      </c>
      <c r="E50" s="259">
        <v>3.80145</v>
      </c>
      <c r="F50" s="30">
        <v>1.38456</v>
      </c>
      <c r="G50" s="157">
        <f>E50/D50*100</f>
        <v>316.78750000000002</v>
      </c>
      <c r="H50" s="31">
        <f t="shared" si="11"/>
        <v>2.6014499999999998</v>
      </c>
    </row>
    <row r="51" spans="1:8" s="56" customFormat="1" ht="24.75" thickBot="1" x14ac:dyDescent="0.25">
      <c r="A51" s="178" t="s">
        <v>261</v>
      </c>
      <c r="B51" s="167" t="s">
        <v>51</v>
      </c>
      <c r="C51" s="168"/>
      <c r="D51" s="168"/>
      <c r="E51" s="270">
        <v>-0.13053000000000001</v>
      </c>
      <c r="F51" s="168">
        <v>0.34742000000000001</v>
      </c>
      <c r="G51" s="170" t="e">
        <f>E51/D51*100</f>
        <v>#DIV/0!</v>
      </c>
      <c r="H51" s="169">
        <f t="shared" si="11"/>
        <v>-0.13053000000000001</v>
      </c>
    </row>
    <row r="52" spans="1:8" s="56" customFormat="1" ht="12.75" thickBot="1" x14ac:dyDescent="0.25">
      <c r="A52" s="253" t="s">
        <v>260</v>
      </c>
      <c r="B52" s="70" t="s">
        <v>52</v>
      </c>
      <c r="C52" s="72">
        <f t="shared" ref="C52:F53" si="14">C53</f>
        <v>0</v>
      </c>
      <c r="D52" s="72">
        <f t="shared" si="14"/>
        <v>24</v>
      </c>
      <c r="E52" s="271">
        <f t="shared" si="14"/>
        <v>24.394870000000001</v>
      </c>
      <c r="F52" s="118">
        <f t="shared" si="14"/>
        <v>0</v>
      </c>
      <c r="G52" s="252">
        <f t="shared" ref="G52:G54" si="15">E52/D52*100</f>
        <v>101.64529166666667</v>
      </c>
      <c r="H52" s="251">
        <f t="shared" si="11"/>
        <v>0.39487000000000094</v>
      </c>
    </row>
    <row r="53" spans="1:8" s="56" customFormat="1" x14ac:dyDescent="0.2">
      <c r="A53" s="174" t="s">
        <v>259</v>
      </c>
      <c r="B53" s="223" t="s">
        <v>53</v>
      </c>
      <c r="C53" s="16">
        <f t="shared" si="14"/>
        <v>0</v>
      </c>
      <c r="D53" s="16">
        <f t="shared" si="14"/>
        <v>24</v>
      </c>
      <c r="E53" s="264">
        <f t="shared" si="14"/>
        <v>24.394870000000001</v>
      </c>
      <c r="F53" s="18">
        <f t="shared" si="14"/>
        <v>0</v>
      </c>
      <c r="G53" s="17">
        <f t="shared" si="15"/>
        <v>101.64529166666667</v>
      </c>
      <c r="H53" s="20">
        <f t="shared" si="11"/>
        <v>0.39487000000000094</v>
      </c>
    </row>
    <row r="54" spans="1:8" s="56" customFormat="1" ht="12.75" thickBot="1" x14ac:dyDescent="0.25">
      <c r="A54" s="178" t="s">
        <v>258</v>
      </c>
      <c r="B54" s="224" t="s">
        <v>54</v>
      </c>
      <c r="C54" s="168">
        <v>0</v>
      </c>
      <c r="D54" s="168">
        <v>24</v>
      </c>
      <c r="E54" s="270">
        <v>24.394870000000001</v>
      </c>
      <c r="F54" s="168"/>
      <c r="G54" s="170">
        <f t="shared" si="15"/>
        <v>101.64529166666667</v>
      </c>
      <c r="H54" s="169">
        <f t="shared" si="11"/>
        <v>0.39487000000000094</v>
      </c>
    </row>
    <row r="55" spans="1:8" s="56" customFormat="1" ht="12.75" thickBot="1" x14ac:dyDescent="0.25">
      <c r="A55" s="60" t="s">
        <v>55</v>
      </c>
      <c r="B55" s="192" t="s">
        <v>56</v>
      </c>
      <c r="C55" s="74">
        <f>C56</f>
        <v>125</v>
      </c>
      <c r="D55" s="74">
        <f>D56</f>
        <v>141</v>
      </c>
      <c r="E55" s="272">
        <f t="shared" ref="E55:F56" si="16">E56</f>
        <v>236.67</v>
      </c>
      <c r="F55" s="74">
        <f t="shared" si="16"/>
        <v>110.88021000000001</v>
      </c>
      <c r="G55" s="75">
        <f>E55/D55*100</f>
        <v>167.85106382978722</v>
      </c>
      <c r="H55" s="250">
        <f t="shared" si="11"/>
        <v>95.669999999999987</v>
      </c>
    </row>
    <row r="56" spans="1:8" s="56" customFormat="1" ht="24" x14ac:dyDescent="0.2">
      <c r="A56" s="164" t="s">
        <v>255</v>
      </c>
      <c r="B56" s="155" t="s">
        <v>256</v>
      </c>
      <c r="C56" s="63">
        <f>C57</f>
        <v>125</v>
      </c>
      <c r="D56" s="63">
        <f>D57</f>
        <v>141</v>
      </c>
      <c r="E56" s="269">
        <f t="shared" si="16"/>
        <v>236.67</v>
      </c>
      <c r="F56" s="63">
        <f t="shared" si="16"/>
        <v>110.88021000000001</v>
      </c>
      <c r="G56" s="17">
        <f t="shared" ref="G56:G75" si="17">E56/D56*100</f>
        <v>167.85106382978722</v>
      </c>
      <c r="H56" s="22">
        <f t="shared" si="11"/>
        <v>95.669999999999987</v>
      </c>
    </row>
    <row r="57" spans="1:8" s="10" customFormat="1" ht="36.75" thickBot="1" x14ac:dyDescent="0.25">
      <c r="A57" s="186" t="s">
        <v>257</v>
      </c>
      <c r="B57" s="162" t="s">
        <v>57</v>
      </c>
      <c r="C57" s="33">
        <v>125</v>
      </c>
      <c r="D57" s="33">
        <v>141</v>
      </c>
      <c r="E57" s="260">
        <v>236.67</v>
      </c>
      <c r="F57" s="33">
        <v>110.88021000000001</v>
      </c>
      <c r="G57" s="157">
        <f t="shared" si="17"/>
        <v>167.85106382978722</v>
      </c>
      <c r="H57" s="34">
        <f t="shared" si="11"/>
        <v>95.669999999999987</v>
      </c>
    </row>
    <row r="58" spans="1:8" ht="12.75" thickBot="1" x14ac:dyDescent="0.25">
      <c r="A58" s="60" t="s">
        <v>254</v>
      </c>
      <c r="B58" s="193" t="s">
        <v>58</v>
      </c>
      <c r="C58" s="78">
        <f>C59+C61+C63+C65+C69+C71+C75+C77+C83+C67+C86+C79+C81</f>
        <v>196</v>
      </c>
      <c r="D58" s="78">
        <f>D59+D61+D63+D65+D69+D71+D75+D77+D83+D67+D86+D79+D81</f>
        <v>222</v>
      </c>
      <c r="E58" s="273">
        <f>E59+E61+E63+E65+E69+E71+E75+E77+E83+E67+E86+E79+E81+E73</f>
        <v>251.27720999999997</v>
      </c>
      <c r="F58" s="78">
        <f t="shared" ref="F58" si="18">F59+F61+F63+F65+F69+F71+F75+F77+F83+F67+F86+F79+F81</f>
        <v>442.92802999999998</v>
      </c>
      <c r="G58" s="26">
        <f t="shared" si="17"/>
        <v>113.18793243243242</v>
      </c>
      <c r="H58" s="27">
        <f t="shared" si="11"/>
        <v>29.277209999999968</v>
      </c>
    </row>
    <row r="59" spans="1:8" ht="36" x14ac:dyDescent="0.2">
      <c r="A59" s="79" t="s">
        <v>59</v>
      </c>
      <c r="B59" s="151" t="s">
        <v>60</v>
      </c>
      <c r="C59" s="16">
        <f>C60</f>
        <v>8</v>
      </c>
      <c r="D59" s="16">
        <f>D60</f>
        <v>8</v>
      </c>
      <c r="E59" s="258">
        <f>E60</f>
        <v>0.97499999999999998</v>
      </c>
      <c r="F59" s="16">
        <f t="shared" ref="F59" si="19">F60</f>
        <v>1.075</v>
      </c>
      <c r="G59" s="17">
        <f t="shared" si="17"/>
        <v>12.1875</v>
      </c>
      <c r="H59" s="214">
        <f t="shared" si="11"/>
        <v>-7.0250000000000004</v>
      </c>
    </row>
    <row r="60" spans="1:8" s="10" customFormat="1" ht="48" x14ac:dyDescent="0.2">
      <c r="A60" s="80" t="s">
        <v>61</v>
      </c>
      <c r="B60" s="81" t="s">
        <v>62</v>
      </c>
      <c r="C60" s="89">
        <v>8</v>
      </c>
      <c r="D60" s="89">
        <v>8</v>
      </c>
      <c r="E60" s="274">
        <v>0.97499999999999998</v>
      </c>
      <c r="F60" s="220">
        <v>1.075</v>
      </c>
      <c r="G60" s="157"/>
      <c r="H60" s="31"/>
    </row>
    <row r="61" spans="1:8" ht="48" x14ac:dyDescent="0.2">
      <c r="A61" s="79" t="s">
        <v>63</v>
      </c>
      <c r="B61" s="225" t="s">
        <v>64</v>
      </c>
      <c r="C61" s="16">
        <f>C62</f>
        <v>31</v>
      </c>
      <c r="D61" s="16">
        <f>D62</f>
        <v>31</v>
      </c>
      <c r="E61" s="258">
        <f>E62</f>
        <v>24.349589999999999</v>
      </c>
      <c r="F61" s="16">
        <f>F62</f>
        <v>26.94566</v>
      </c>
      <c r="G61" s="17">
        <f t="shared" si="17"/>
        <v>78.547064516129026</v>
      </c>
      <c r="H61" s="82">
        <f t="shared" si="11"/>
        <v>-6.6504100000000008</v>
      </c>
    </row>
    <row r="62" spans="1:8" ht="72" x14ac:dyDescent="0.2">
      <c r="A62" s="80" t="s">
        <v>65</v>
      </c>
      <c r="B62" s="153" t="s">
        <v>66</v>
      </c>
      <c r="C62" s="89">
        <v>31</v>
      </c>
      <c r="D62" s="89">
        <v>31</v>
      </c>
      <c r="E62" s="274">
        <v>24.349589999999999</v>
      </c>
      <c r="F62" s="30">
        <v>26.94566</v>
      </c>
      <c r="G62" s="157"/>
      <c r="H62" s="222"/>
    </row>
    <row r="63" spans="1:8" ht="36" x14ac:dyDescent="0.2">
      <c r="A63" s="79" t="s">
        <v>67</v>
      </c>
      <c r="B63" s="213" t="s">
        <v>68</v>
      </c>
      <c r="C63" s="16">
        <f>C64</f>
        <v>4</v>
      </c>
      <c r="D63" s="16">
        <f>D64</f>
        <v>4</v>
      </c>
      <c r="E63" s="258">
        <f>E64</f>
        <v>0.87580999999999998</v>
      </c>
      <c r="F63" s="16">
        <f>F64</f>
        <v>0</v>
      </c>
      <c r="G63" s="17">
        <f t="shared" si="17"/>
        <v>21.895250000000001</v>
      </c>
      <c r="H63" s="82">
        <f t="shared" si="11"/>
        <v>-3.12419</v>
      </c>
    </row>
    <row r="64" spans="1:8" ht="48" x14ac:dyDescent="0.2">
      <c r="A64" s="80" t="s">
        <v>69</v>
      </c>
      <c r="B64" s="153" t="s">
        <v>70</v>
      </c>
      <c r="C64" s="89">
        <v>4</v>
      </c>
      <c r="D64" s="89">
        <v>4</v>
      </c>
      <c r="E64" s="274">
        <v>0.87580999999999998</v>
      </c>
      <c r="F64" s="30"/>
      <c r="G64" s="157"/>
      <c r="H64" s="222"/>
    </row>
    <row r="65" spans="1:8" ht="36" x14ac:dyDescent="0.2">
      <c r="A65" s="79" t="s">
        <v>203</v>
      </c>
      <c r="B65" s="151" t="s">
        <v>204</v>
      </c>
      <c r="C65" s="16">
        <f>C66</f>
        <v>37</v>
      </c>
      <c r="D65" s="16">
        <f>D66</f>
        <v>37</v>
      </c>
      <c r="E65" s="258">
        <f>E66</f>
        <v>0</v>
      </c>
      <c r="F65" s="16">
        <f>F66</f>
        <v>0</v>
      </c>
      <c r="G65" s="17">
        <f t="shared" si="17"/>
        <v>0</v>
      </c>
      <c r="H65" s="82">
        <f t="shared" si="11"/>
        <v>-37</v>
      </c>
    </row>
    <row r="66" spans="1:8" ht="48" x14ac:dyDescent="0.2">
      <c r="A66" s="80" t="s">
        <v>205</v>
      </c>
      <c r="B66" s="152" t="s">
        <v>206</v>
      </c>
      <c r="C66" s="89">
        <v>37</v>
      </c>
      <c r="D66" s="89">
        <v>37</v>
      </c>
      <c r="E66" s="274">
        <v>0</v>
      </c>
      <c r="F66" s="31"/>
      <c r="G66" s="157"/>
      <c r="H66" s="222"/>
    </row>
    <row r="67" spans="1:8" ht="36" x14ac:dyDescent="0.2">
      <c r="A67" s="79" t="s">
        <v>71</v>
      </c>
      <c r="B67" s="213" t="s">
        <v>72</v>
      </c>
      <c r="C67" s="16">
        <f>C68</f>
        <v>5</v>
      </c>
      <c r="D67" s="16">
        <f>D68</f>
        <v>5</v>
      </c>
      <c r="E67" s="258">
        <f t="shared" ref="E67:F67" si="20">E68</f>
        <v>15</v>
      </c>
      <c r="F67" s="16">
        <f t="shared" si="20"/>
        <v>0</v>
      </c>
      <c r="G67" s="17">
        <f t="shared" si="17"/>
        <v>300</v>
      </c>
      <c r="H67" s="82">
        <f t="shared" si="11"/>
        <v>10</v>
      </c>
    </row>
    <row r="68" spans="1:8" ht="48" x14ac:dyDescent="0.2">
      <c r="A68" s="80" t="s">
        <v>73</v>
      </c>
      <c r="B68" s="153" t="s">
        <v>74</v>
      </c>
      <c r="C68" s="89">
        <v>5</v>
      </c>
      <c r="D68" s="89">
        <v>5</v>
      </c>
      <c r="E68" s="274">
        <v>15</v>
      </c>
      <c r="F68" s="31"/>
      <c r="G68" s="157"/>
      <c r="H68" s="222"/>
    </row>
    <row r="69" spans="1:8" ht="48" x14ac:dyDescent="0.2">
      <c r="A69" s="79" t="s">
        <v>75</v>
      </c>
      <c r="B69" s="213" t="s">
        <v>76</v>
      </c>
      <c r="C69" s="16">
        <f>C70</f>
        <v>0</v>
      </c>
      <c r="D69" s="16">
        <f>D70</f>
        <v>0</v>
      </c>
      <c r="E69" s="258">
        <f>E70</f>
        <v>8.0000499999999999</v>
      </c>
      <c r="F69" s="16">
        <f>F70</f>
        <v>8.9994999999999994</v>
      </c>
      <c r="G69" s="17" t="e">
        <f t="shared" si="17"/>
        <v>#DIV/0!</v>
      </c>
      <c r="H69" s="82">
        <f t="shared" si="11"/>
        <v>8.0000499999999999</v>
      </c>
    </row>
    <row r="70" spans="1:8" ht="60" x14ac:dyDescent="0.2">
      <c r="A70" s="80" t="s">
        <v>77</v>
      </c>
      <c r="B70" s="153" t="s">
        <v>78</v>
      </c>
      <c r="C70" s="89">
        <v>0</v>
      </c>
      <c r="D70" s="89">
        <v>0</v>
      </c>
      <c r="E70" s="274">
        <v>8.0000499999999999</v>
      </c>
      <c r="F70" s="221">
        <v>8.9994999999999994</v>
      </c>
      <c r="G70" s="157"/>
      <c r="H70" s="222"/>
    </row>
    <row r="71" spans="1:8" ht="48" x14ac:dyDescent="0.2">
      <c r="A71" s="79" t="s">
        <v>79</v>
      </c>
      <c r="B71" s="213" t="s">
        <v>80</v>
      </c>
      <c r="C71" s="16">
        <f>C72</f>
        <v>2</v>
      </c>
      <c r="D71" s="16">
        <f>D72</f>
        <v>2</v>
      </c>
      <c r="E71" s="258">
        <f>E72</f>
        <v>0.45</v>
      </c>
      <c r="F71" s="16">
        <f>F72</f>
        <v>0.69774000000000003</v>
      </c>
      <c r="G71" s="17">
        <f t="shared" si="17"/>
        <v>22.5</v>
      </c>
      <c r="H71" s="82">
        <f t="shared" si="11"/>
        <v>-1.55</v>
      </c>
    </row>
    <row r="72" spans="1:8" ht="72" x14ac:dyDescent="0.2">
      <c r="A72" s="80" t="s">
        <v>81</v>
      </c>
      <c r="B72" s="153" t="s">
        <v>82</v>
      </c>
      <c r="C72" s="89">
        <v>2</v>
      </c>
      <c r="D72" s="89">
        <v>2</v>
      </c>
      <c r="E72" s="274">
        <v>0.45</v>
      </c>
      <c r="F72" s="30">
        <v>0.69774000000000003</v>
      </c>
      <c r="G72" s="17"/>
      <c r="H72" s="82"/>
    </row>
    <row r="73" spans="1:8" ht="36" x14ac:dyDescent="0.2">
      <c r="A73" s="79" t="s">
        <v>269</v>
      </c>
      <c r="B73" s="213" t="s">
        <v>270</v>
      </c>
      <c r="C73" s="16">
        <f>C74</f>
        <v>0</v>
      </c>
      <c r="D73" s="16">
        <f>D74</f>
        <v>0</v>
      </c>
      <c r="E73" s="258">
        <f t="shared" ref="E73:F73" si="21">E74</f>
        <v>6.2233000000000001</v>
      </c>
      <c r="F73" s="16">
        <f t="shared" si="21"/>
        <v>0</v>
      </c>
      <c r="G73" s="17" t="e">
        <f t="shared" si="17"/>
        <v>#DIV/0!</v>
      </c>
      <c r="H73" s="82">
        <f t="shared" si="11"/>
        <v>6.2233000000000001</v>
      </c>
    </row>
    <row r="74" spans="1:8" ht="60" x14ac:dyDescent="0.2">
      <c r="A74" s="80" t="s">
        <v>271</v>
      </c>
      <c r="B74" s="153" t="s">
        <v>272</v>
      </c>
      <c r="C74" s="89"/>
      <c r="D74" s="89"/>
      <c r="E74" s="274">
        <v>6.2233000000000001</v>
      </c>
      <c r="F74" s="89"/>
      <c r="G74" s="157"/>
      <c r="H74" s="222"/>
    </row>
    <row r="75" spans="1:8" ht="36" x14ac:dyDescent="0.2">
      <c r="A75" s="79" t="s">
        <v>83</v>
      </c>
      <c r="B75" s="213" t="s">
        <v>84</v>
      </c>
      <c r="C75" s="16">
        <f>C76</f>
        <v>74</v>
      </c>
      <c r="D75" s="16">
        <f>D76</f>
        <v>74</v>
      </c>
      <c r="E75" s="258">
        <f t="shared" ref="E75:F75" si="22">E76</f>
        <v>1.848E-2</v>
      </c>
      <c r="F75" s="16">
        <f t="shared" si="22"/>
        <v>2</v>
      </c>
      <c r="G75" s="17">
        <f t="shared" si="17"/>
        <v>2.4972972972972973E-2</v>
      </c>
      <c r="H75" s="82">
        <f t="shared" si="11"/>
        <v>-73.981520000000003</v>
      </c>
    </row>
    <row r="76" spans="1:8" ht="48" x14ac:dyDescent="0.2">
      <c r="A76" s="80" t="s">
        <v>85</v>
      </c>
      <c r="B76" s="153" t="s">
        <v>86</v>
      </c>
      <c r="C76" s="89">
        <v>74</v>
      </c>
      <c r="D76" s="89">
        <v>74</v>
      </c>
      <c r="E76" s="274">
        <v>1.848E-2</v>
      </c>
      <c r="F76" s="30">
        <v>2</v>
      </c>
      <c r="G76" s="216"/>
      <c r="H76" s="222"/>
    </row>
    <row r="77" spans="1:8" ht="48" x14ac:dyDescent="0.2">
      <c r="A77" s="79" t="s">
        <v>87</v>
      </c>
      <c r="B77" s="225" t="s">
        <v>88</v>
      </c>
      <c r="C77" s="16">
        <f>C78</f>
        <v>35</v>
      </c>
      <c r="D77" s="16">
        <f>D78</f>
        <v>35</v>
      </c>
      <c r="E77" s="258">
        <f>E78</f>
        <v>43.368960000000001</v>
      </c>
      <c r="F77" s="16">
        <f>F78</f>
        <v>31.03396</v>
      </c>
      <c r="G77" s="42">
        <f t="shared" ref="G77:G86" si="23">E77/D77*100</f>
        <v>123.9113142857143</v>
      </c>
      <c r="H77" s="82">
        <f t="shared" si="11"/>
        <v>8.3689600000000013</v>
      </c>
    </row>
    <row r="78" spans="1:8" ht="60" x14ac:dyDescent="0.2">
      <c r="A78" s="83" t="s">
        <v>89</v>
      </c>
      <c r="B78" s="84" t="s">
        <v>90</v>
      </c>
      <c r="C78" s="89">
        <v>35</v>
      </c>
      <c r="D78" s="89">
        <v>35</v>
      </c>
      <c r="E78" s="274">
        <v>43.368960000000001</v>
      </c>
      <c r="F78" s="30">
        <v>31.03396</v>
      </c>
      <c r="G78" s="216"/>
      <c r="H78" s="222"/>
    </row>
    <row r="79" spans="1:8" ht="24" x14ac:dyDescent="0.2">
      <c r="A79" s="86" t="s">
        <v>91</v>
      </c>
      <c r="B79" s="87" t="s">
        <v>92</v>
      </c>
      <c r="C79" s="16">
        <f>C80</f>
        <v>0</v>
      </c>
      <c r="D79" s="16">
        <f>D80</f>
        <v>0</v>
      </c>
      <c r="E79" s="258">
        <f>E80</f>
        <v>4.7481900000000001</v>
      </c>
      <c r="F79" s="16">
        <f>F80</f>
        <v>0</v>
      </c>
      <c r="G79" s="42" t="e">
        <f t="shared" si="23"/>
        <v>#DIV/0!</v>
      </c>
      <c r="H79" s="82">
        <f t="shared" si="11"/>
        <v>4.7481900000000001</v>
      </c>
    </row>
    <row r="80" spans="1:8" ht="48" x14ac:dyDescent="0.2">
      <c r="A80" s="85" t="s">
        <v>93</v>
      </c>
      <c r="B80" s="88" t="s">
        <v>94</v>
      </c>
      <c r="C80" s="16"/>
      <c r="D80" s="16"/>
      <c r="E80" s="258">
        <v>4.7481900000000001</v>
      </c>
      <c r="F80" s="19"/>
      <c r="G80" s="42"/>
      <c r="H80" s="82"/>
    </row>
    <row r="81" spans="1:8" ht="36" x14ac:dyDescent="0.2">
      <c r="A81" s="86" t="s">
        <v>95</v>
      </c>
      <c r="B81" s="87" t="s">
        <v>96</v>
      </c>
      <c r="C81" s="20">
        <f>C82</f>
        <v>0</v>
      </c>
      <c r="D81" s="20">
        <f>D82</f>
        <v>26</v>
      </c>
      <c r="E81" s="258">
        <f>E82</f>
        <v>26.642779999999998</v>
      </c>
      <c r="F81" s="16">
        <f>F82</f>
        <v>0</v>
      </c>
      <c r="G81" s="42">
        <f>E81/D81*100</f>
        <v>102.47223076923075</v>
      </c>
      <c r="H81" s="82">
        <f t="shared" si="11"/>
        <v>0.64277999999999835</v>
      </c>
    </row>
    <row r="82" spans="1:8" ht="48" x14ac:dyDescent="0.2">
      <c r="A82" s="85" t="s">
        <v>97</v>
      </c>
      <c r="B82" s="88" t="s">
        <v>98</v>
      </c>
      <c r="C82" s="16"/>
      <c r="D82" s="16">
        <v>26</v>
      </c>
      <c r="E82" s="258">
        <v>26.642779999999998</v>
      </c>
      <c r="F82" s="19"/>
      <c r="G82" s="42"/>
      <c r="H82" s="82"/>
    </row>
    <row r="83" spans="1:8" ht="48" x14ac:dyDescent="0.2">
      <c r="A83" s="90" t="s">
        <v>99</v>
      </c>
      <c r="B83" s="107" t="s">
        <v>100</v>
      </c>
      <c r="C83" s="19">
        <f>C84+C85</f>
        <v>0</v>
      </c>
      <c r="D83" s="19">
        <f>D84+D85</f>
        <v>0</v>
      </c>
      <c r="E83" s="267">
        <f>E84+E85</f>
        <v>0.62504999999999999</v>
      </c>
      <c r="F83" s="19">
        <f>F84+F85</f>
        <v>12.176169999999999</v>
      </c>
      <c r="G83" s="42" t="e">
        <f t="shared" si="23"/>
        <v>#DIV/0!</v>
      </c>
      <c r="H83" s="82">
        <f t="shared" si="11"/>
        <v>0.62504999999999999</v>
      </c>
    </row>
    <row r="84" spans="1:8" ht="48" x14ac:dyDescent="0.2">
      <c r="A84" s="91" t="s">
        <v>101</v>
      </c>
      <c r="B84" s="226" t="s">
        <v>102</v>
      </c>
      <c r="C84" s="33"/>
      <c r="D84" s="33"/>
      <c r="E84" s="275">
        <v>5.0000000000000002E-5</v>
      </c>
      <c r="F84" s="33">
        <v>11.57856</v>
      </c>
      <c r="G84" s="216" t="e">
        <f t="shared" si="23"/>
        <v>#DIV/0!</v>
      </c>
      <c r="H84" s="222">
        <f t="shared" si="11"/>
        <v>5.0000000000000002E-5</v>
      </c>
    </row>
    <row r="85" spans="1:8" ht="48" x14ac:dyDescent="0.2">
      <c r="A85" s="91" t="s">
        <v>103</v>
      </c>
      <c r="B85" s="226" t="s">
        <v>104</v>
      </c>
      <c r="C85" s="33"/>
      <c r="D85" s="33"/>
      <c r="E85" s="260">
        <v>0.625</v>
      </c>
      <c r="F85" s="33">
        <v>0.59760999999999997</v>
      </c>
      <c r="G85" s="218" t="e">
        <f t="shared" si="23"/>
        <v>#DIV/0!</v>
      </c>
      <c r="H85" s="222">
        <f t="shared" si="11"/>
        <v>0.625</v>
      </c>
    </row>
    <row r="86" spans="1:8" x14ac:dyDescent="0.2">
      <c r="A86" s="92" t="s">
        <v>105</v>
      </c>
      <c r="B86" s="161" t="s">
        <v>106</v>
      </c>
      <c r="C86" s="19">
        <f>C87</f>
        <v>0</v>
      </c>
      <c r="D86" s="19">
        <f>D87</f>
        <v>0</v>
      </c>
      <c r="E86" s="267">
        <f>E87</f>
        <v>120</v>
      </c>
      <c r="F86" s="19">
        <f>F87</f>
        <v>360</v>
      </c>
      <c r="G86" s="54" t="e">
        <f t="shared" si="23"/>
        <v>#DIV/0!</v>
      </c>
      <c r="H86" s="82">
        <f t="shared" si="11"/>
        <v>120</v>
      </c>
    </row>
    <row r="87" spans="1:8" ht="72.75" thickBot="1" x14ac:dyDescent="0.25">
      <c r="A87" s="93" t="s">
        <v>107</v>
      </c>
      <c r="B87" s="227" t="s">
        <v>108</v>
      </c>
      <c r="C87" s="33"/>
      <c r="D87" s="33"/>
      <c r="E87" s="260">
        <v>120</v>
      </c>
      <c r="F87" s="33">
        <v>360</v>
      </c>
      <c r="G87" s="54"/>
      <c r="H87" s="82"/>
    </row>
    <row r="88" spans="1:8" ht="12.75" thickBot="1" x14ac:dyDescent="0.25">
      <c r="A88" s="194" t="s">
        <v>109</v>
      </c>
      <c r="B88" s="193" t="s">
        <v>110</v>
      </c>
      <c r="C88" s="25">
        <f>C89+C90</f>
        <v>0</v>
      </c>
      <c r="D88" s="25">
        <f>D89+D90</f>
        <v>0</v>
      </c>
      <c r="E88" s="261">
        <f t="shared" ref="E88:F88" si="24">E89+E90</f>
        <v>0</v>
      </c>
      <c r="F88" s="25">
        <f t="shared" si="24"/>
        <v>115.60696</v>
      </c>
      <c r="G88" s="26" t="e">
        <f>E88/D88*100</f>
        <v>#DIV/0!</v>
      </c>
      <c r="H88" s="27">
        <f t="shared" ref="H88:H104" si="25">E88-D88</f>
        <v>0</v>
      </c>
    </row>
    <row r="89" spans="1:8" x14ac:dyDescent="0.2">
      <c r="A89" s="94" t="s">
        <v>111</v>
      </c>
      <c r="B89" s="67" t="s">
        <v>112</v>
      </c>
      <c r="C89" s="16"/>
      <c r="D89" s="16"/>
      <c r="E89" s="264"/>
      <c r="F89" s="16"/>
      <c r="G89" s="17">
        <v>0</v>
      </c>
      <c r="H89" s="18">
        <f t="shared" si="25"/>
        <v>0</v>
      </c>
    </row>
    <row r="90" spans="1:8" ht="12.75" thickBot="1" x14ac:dyDescent="0.25">
      <c r="A90" s="95" t="s">
        <v>113</v>
      </c>
      <c r="B90" s="39" t="s">
        <v>110</v>
      </c>
      <c r="C90" s="21"/>
      <c r="D90" s="21"/>
      <c r="E90" s="265"/>
      <c r="F90" s="21">
        <v>115.60696</v>
      </c>
      <c r="G90" s="54">
        <v>0</v>
      </c>
      <c r="H90" s="22">
        <f t="shared" si="25"/>
        <v>0</v>
      </c>
    </row>
    <row r="91" spans="1:8" x14ac:dyDescent="0.2">
      <c r="A91" s="206" t="s">
        <v>114</v>
      </c>
      <c r="B91" s="198" t="s">
        <v>115</v>
      </c>
      <c r="C91" s="96">
        <f>C92+C140+C137+C135+C129</f>
        <v>417183.88399999996</v>
      </c>
      <c r="D91" s="96">
        <f>D92+D140+D137+D135+D129</f>
        <v>433658.28399999999</v>
      </c>
      <c r="E91" s="256">
        <f>E92+E140+E137+E135+E129</f>
        <v>136241.65484</v>
      </c>
      <c r="F91" s="96">
        <f>F92+F140+F137+F135</f>
        <v>132981.68293000001</v>
      </c>
      <c r="G91" s="97">
        <f t="shared" ref="G91:G96" si="26">E91/D91*100</f>
        <v>31.416822845704019</v>
      </c>
      <c r="H91" s="98">
        <f t="shared" si="25"/>
        <v>-297416.62916000001</v>
      </c>
    </row>
    <row r="92" spans="1:8" x14ac:dyDescent="0.2">
      <c r="A92" s="210" t="s">
        <v>116</v>
      </c>
      <c r="B92" s="199" t="s">
        <v>117</v>
      </c>
      <c r="C92" s="99">
        <f>C93+C96+C106</f>
        <v>367021.8</v>
      </c>
      <c r="D92" s="99">
        <f>D93+D96+D106</f>
        <v>382921.8</v>
      </c>
      <c r="E92" s="276">
        <f>E93+E96+E106</f>
        <v>122918.50211</v>
      </c>
      <c r="F92" s="99">
        <f>F93+F96+F106+F129</f>
        <v>132993.38685000001</v>
      </c>
      <c r="G92" s="100">
        <f t="shared" si="26"/>
        <v>32.100157815512205</v>
      </c>
      <c r="H92" s="101">
        <f t="shared" si="25"/>
        <v>-260003.29788999999</v>
      </c>
    </row>
    <row r="93" spans="1:8" ht="12.75" thickBot="1" x14ac:dyDescent="0.25">
      <c r="A93" s="247" t="s">
        <v>118</v>
      </c>
      <c r="B93" s="196" t="s">
        <v>119</v>
      </c>
      <c r="C93" s="102">
        <f>C94+C95</f>
        <v>164388</v>
      </c>
      <c r="D93" s="102">
        <f>D94+D95</f>
        <v>180288</v>
      </c>
      <c r="E93" s="277">
        <f t="shared" ref="E93:F93" si="27">E94+E95</f>
        <v>55666.9</v>
      </c>
      <c r="F93" s="102">
        <f t="shared" si="27"/>
        <v>55648.6</v>
      </c>
      <c r="G93" s="103">
        <f t="shared" si="26"/>
        <v>30.876652910898116</v>
      </c>
      <c r="H93" s="104">
        <f t="shared" si="25"/>
        <v>-124621.1</v>
      </c>
    </row>
    <row r="94" spans="1:8" ht="24" x14ac:dyDescent="0.2">
      <c r="A94" s="111" t="s">
        <v>120</v>
      </c>
      <c r="B94" s="112" t="s">
        <v>266</v>
      </c>
      <c r="C94" s="16">
        <v>164388</v>
      </c>
      <c r="D94" s="16">
        <v>164388</v>
      </c>
      <c r="E94" s="264">
        <v>55666.9</v>
      </c>
      <c r="F94" s="16">
        <v>55648.6</v>
      </c>
      <c r="G94" s="17">
        <f t="shared" si="26"/>
        <v>33.863116529187046</v>
      </c>
      <c r="H94" s="18">
        <f t="shared" si="25"/>
        <v>-108721.1</v>
      </c>
    </row>
    <row r="95" spans="1:8" ht="24.75" thickBot="1" x14ac:dyDescent="0.25">
      <c r="A95" s="236" t="s">
        <v>276</v>
      </c>
      <c r="B95" s="237" t="s">
        <v>277</v>
      </c>
      <c r="C95" s="57"/>
      <c r="D95" s="57">
        <v>15900</v>
      </c>
      <c r="E95" s="268"/>
      <c r="F95" s="57"/>
      <c r="G95" s="17">
        <f t="shared" si="26"/>
        <v>0</v>
      </c>
      <c r="H95" s="18">
        <f t="shared" si="25"/>
        <v>-15900</v>
      </c>
    </row>
    <row r="96" spans="1:8" ht="12.75" thickBot="1" x14ac:dyDescent="0.25">
      <c r="A96" s="60" t="s">
        <v>121</v>
      </c>
      <c r="B96" s="193" t="s">
        <v>122</v>
      </c>
      <c r="C96" s="25">
        <f>C97+C98+C99+C100+C101</f>
        <v>18232.399999999998</v>
      </c>
      <c r="D96" s="25">
        <f>D97+D98+D99+D100+D101</f>
        <v>18232.399999999998</v>
      </c>
      <c r="E96" s="261">
        <f t="shared" ref="E96:F96" si="28">E97+E98+E99+E100+E101</f>
        <v>8204.1389999999992</v>
      </c>
      <c r="F96" s="25">
        <f t="shared" si="28"/>
        <v>7347.9548500000001</v>
      </c>
      <c r="G96" s="26">
        <f t="shared" si="26"/>
        <v>44.997581229020867</v>
      </c>
      <c r="H96" s="27">
        <f t="shared" si="25"/>
        <v>-10028.260999999999</v>
      </c>
    </row>
    <row r="97" spans="1:8" ht="36" x14ac:dyDescent="0.2">
      <c r="A97" s="154" t="s">
        <v>123</v>
      </c>
      <c r="B97" s="155" t="s">
        <v>268</v>
      </c>
      <c r="C97" s="62">
        <v>345.6</v>
      </c>
      <c r="D97" s="62">
        <v>345.6</v>
      </c>
      <c r="E97" s="278"/>
      <c r="F97" s="62"/>
      <c r="G97" s="42">
        <v>0</v>
      </c>
      <c r="H97" s="20">
        <f>E97-D97</f>
        <v>-345.6</v>
      </c>
    </row>
    <row r="98" spans="1:8" s="10" customFormat="1" ht="36" x14ac:dyDescent="0.2">
      <c r="A98" s="91" t="s">
        <v>124</v>
      </c>
      <c r="B98" s="68" t="s">
        <v>125</v>
      </c>
      <c r="C98" s="19">
        <v>5538.9</v>
      </c>
      <c r="D98" s="19">
        <v>5538.9</v>
      </c>
      <c r="E98" s="263">
        <v>2120.2539999999999</v>
      </c>
      <c r="F98" s="19">
        <v>2307.5929999999998</v>
      </c>
      <c r="G98" s="42">
        <v>0</v>
      </c>
      <c r="H98" s="20">
        <f>E98-D98</f>
        <v>-3418.6459999999997</v>
      </c>
    </row>
    <row r="99" spans="1:8" s="10" customFormat="1" x14ac:dyDescent="0.2">
      <c r="A99" s="90" t="s">
        <v>126</v>
      </c>
      <c r="B99" s="46" t="s">
        <v>127</v>
      </c>
      <c r="C99" s="19">
        <v>4235.3</v>
      </c>
      <c r="D99" s="19">
        <v>4235.3</v>
      </c>
      <c r="E99" s="263">
        <v>4235.3</v>
      </c>
      <c r="F99" s="19">
        <v>3236.5</v>
      </c>
      <c r="G99" s="42">
        <f>E99/D99*100</f>
        <v>100</v>
      </c>
      <c r="H99" s="20">
        <f>E99-D99</f>
        <v>0</v>
      </c>
    </row>
    <row r="100" spans="1:8" s="10" customFormat="1" ht="24.75" thickBot="1" x14ac:dyDescent="0.25">
      <c r="A100" s="91" t="s">
        <v>207</v>
      </c>
      <c r="B100" s="106" t="s">
        <v>208</v>
      </c>
      <c r="C100" s="21">
        <v>918.3</v>
      </c>
      <c r="D100" s="21">
        <v>918.3</v>
      </c>
      <c r="E100" s="265"/>
      <c r="F100" s="21"/>
      <c r="G100" s="54">
        <f t="shared" ref="G100:G103" si="29">E100/D100*100</f>
        <v>0</v>
      </c>
      <c r="H100" s="20">
        <f t="shared" si="25"/>
        <v>-918.3</v>
      </c>
    </row>
    <row r="101" spans="1:8" ht="12.75" thickBot="1" x14ac:dyDescent="0.25">
      <c r="A101" s="184" t="s">
        <v>128</v>
      </c>
      <c r="B101" s="66" t="s">
        <v>129</v>
      </c>
      <c r="C101" s="118">
        <f>C102+C103+C104+C105</f>
        <v>7194.3</v>
      </c>
      <c r="D101" s="118">
        <f>D102+D103+D104+D105</f>
        <v>7194.3</v>
      </c>
      <c r="E101" s="279">
        <f t="shared" ref="E101:F101" si="30">E102+E103+E104+E105</f>
        <v>1848.585</v>
      </c>
      <c r="F101" s="118">
        <f t="shared" si="30"/>
        <v>1803.8618499999998</v>
      </c>
      <c r="G101" s="26">
        <f t="shared" si="29"/>
        <v>25.695133647470914</v>
      </c>
      <c r="H101" s="27">
        <f t="shared" si="25"/>
        <v>-5345.7150000000001</v>
      </c>
    </row>
    <row r="102" spans="1:8" x14ac:dyDescent="0.2">
      <c r="A102" s="134" t="s">
        <v>128</v>
      </c>
      <c r="B102" s="67" t="s">
        <v>209</v>
      </c>
      <c r="C102" s="18">
        <v>909</v>
      </c>
      <c r="D102" s="18">
        <v>909</v>
      </c>
      <c r="E102" s="264">
        <v>259.24513999999999</v>
      </c>
      <c r="F102" s="18">
        <v>249.03064000000001</v>
      </c>
      <c r="G102" s="17">
        <f t="shared" si="29"/>
        <v>28.519817381738171</v>
      </c>
      <c r="H102" s="18">
        <f t="shared" si="25"/>
        <v>-649.75486000000001</v>
      </c>
    </row>
    <row r="103" spans="1:8" ht="24" x14ac:dyDescent="0.2">
      <c r="A103" s="243" t="s">
        <v>128</v>
      </c>
      <c r="B103" s="107" t="s">
        <v>130</v>
      </c>
      <c r="C103" s="245">
        <v>1135.8</v>
      </c>
      <c r="D103" s="245">
        <v>1135.8</v>
      </c>
      <c r="E103" s="285">
        <v>472.22500000000002</v>
      </c>
      <c r="F103" s="245">
        <v>443.71499999999997</v>
      </c>
      <c r="G103" s="246">
        <f t="shared" si="29"/>
        <v>41.576421905265015</v>
      </c>
      <c r="H103" s="245">
        <f t="shared" si="25"/>
        <v>-663.57499999999993</v>
      </c>
    </row>
    <row r="104" spans="1:8" ht="24" x14ac:dyDescent="0.2">
      <c r="A104" s="91" t="s">
        <v>131</v>
      </c>
      <c r="B104" s="68" t="s">
        <v>132</v>
      </c>
      <c r="C104" s="20">
        <v>1986.2</v>
      </c>
      <c r="D104" s="20">
        <v>1986.2</v>
      </c>
      <c r="E104" s="263">
        <v>0</v>
      </c>
      <c r="F104" s="20"/>
      <c r="G104" s="42"/>
      <c r="H104" s="20">
        <f t="shared" si="25"/>
        <v>-1986.2</v>
      </c>
    </row>
    <row r="105" spans="1:8" ht="24.75" thickBot="1" x14ac:dyDescent="0.25">
      <c r="A105" s="90" t="s">
        <v>128</v>
      </c>
      <c r="B105" s="286" t="s">
        <v>133</v>
      </c>
      <c r="C105" s="20">
        <v>3163.3</v>
      </c>
      <c r="D105" s="20">
        <v>3163.3</v>
      </c>
      <c r="E105" s="263">
        <v>1117.1148599999999</v>
      </c>
      <c r="F105" s="20">
        <v>1111.1162099999999</v>
      </c>
      <c r="G105" s="42">
        <v>0</v>
      </c>
      <c r="H105" s="20">
        <f>E105-C105</f>
        <v>-2046.1851400000003</v>
      </c>
    </row>
    <row r="106" spans="1:8" x14ac:dyDescent="0.2">
      <c r="A106" s="206" t="s">
        <v>134</v>
      </c>
      <c r="B106" s="109" t="s">
        <v>135</v>
      </c>
      <c r="C106" s="96">
        <f>C107+C119+C121+C123+C125+C126+C127+C120+C122+C124</f>
        <v>184401.4</v>
      </c>
      <c r="D106" s="96">
        <f>D107+D119+D121+D123+D125+D126+D127+D120+D122+D124</f>
        <v>184401.4</v>
      </c>
      <c r="E106" s="256">
        <f>E107+E119+E121+E123+E125+E126+E127+E120+E122+E124</f>
        <v>59047.463109999997</v>
      </c>
      <c r="F106" s="96">
        <f>F107+F119+F121+F123+F125+F126+F127+F120+F122</f>
        <v>58984.41952000001</v>
      </c>
      <c r="G106" s="97">
        <f t="shared" ref="G106:G115" si="31">E106/D106*100</f>
        <v>32.021157708130197</v>
      </c>
      <c r="H106" s="98">
        <f t="shared" ref="H106:H115" si="32">E106-D106</f>
        <v>-125353.93689</v>
      </c>
    </row>
    <row r="107" spans="1:8" ht="12.75" thickBot="1" x14ac:dyDescent="0.25">
      <c r="A107" s="185" t="s">
        <v>136</v>
      </c>
      <c r="B107" s="110" t="s">
        <v>137</v>
      </c>
      <c r="C107" s="102">
        <f>C110+C113+C109+C108+C111+C117+C114+C115+C116+C118+C112</f>
        <v>137618.6</v>
      </c>
      <c r="D107" s="102">
        <f>D110+D113+D109+D108+D111+D117+D114+D115+D116+D118+D112</f>
        <v>137618.6</v>
      </c>
      <c r="E107" s="277">
        <f>E110+E113+E109+E108+E111+E117+E114+E115+E116+E118+E112</f>
        <v>42814.962140000003</v>
      </c>
      <c r="F107" s="102">
        <f>F110+F113+F109+F108+F111+F117+F114+F115+F116+F118+F112</f>
        <v>42595.331240000007</v>
      </c>
      <c r="G107" s="103">
        <f t="shared" si="31"/>
        <v>31.111319356540466</v>
      </c>
      <c r="H107" s="104">
        <f t="shared" si="32"/>
        <v>-94803.637860000003</v>
      </c>
    </row>
    <row r="108" spans="1:8" ht="24" x14ac:dyDescent="0.2">
      <c r="A108" s="111" t="s">
        <v>138</v>
      </c>
      <c r="B108" s="228" t="s">
        <v>139</v>
      </c>
      <c r="C108" s="77">
        <v>1500.3</v>
      </c>
      <c r="D108" s="77">
        <v>1500.3</v>
      </c>
      <c r="E108" s="264"/>
      <c r="F108" s="16"/>
      <c r="G108" s="17">
        <f t="shared" si="31"/>
        <v>0</v>
      </c>
      <c r="H108" s="18">
        <f t="shared" si="32"/>
        <v>-1500.3</v>
      </c>
    </row>
    <row r="109" spans="1:8" x14ac:dyDescent="0.2">
      <c r="A109" s="111" t="s">
        <v>138</v>
      </c>
      <c r="B109" s="68" t="s">
        <v>210</v>
      </c>
      <c r="C109" s="41">
        <v>9.8000000000000007</v>
      </c>
      <c r="D109" s="41">
        <v>9.8000000000000007</v>
      </c>
      <c r="E109" s="263"/>
      <c r="F109" s="19"/>
      <c r="G109" s="42">
        <f t="shared" si="31"/>
        <v>0</v>
      </c>
      <c r="H109" s="20">
        <f t="shared" si="32"/>
        <v>-9.8000000000000007</v>
      </c>
    </row>
    <row r="110" spans="1:8" x14ac:dyDescent="0.2">
      <c r="A110" s="111" t="s">
        <v>140</v>
      </c>
      <c r="B110" s="46" t="s">
        <v>141</v>
      </c>
      <c r="C110" s="19">
        <v>96978.5</v>
      </c>
      <c r="D110" s="19">
        <v>96978.5</v>
      </c>
      <c r="E110" s="263">
        <v>32851</v>
      </c>
      <c r="F110" s="19">
        <v>32725</v>
      </c>
      <c r="G110" s="42">
        <f t="shared" si="31"/>
        <v>33.874518578860261</v>
      </c>
      <c r="H110" s="20">
        <f t="shared" si="32"/>
        <v>-64127.5</v>
      </c>
    </row>
    <row r="111" spans="1:8" x14ac:dyDescent="0.2">
      <c r="A111" s="111" t="s">
        <v>140</v>
      </c>
      <c r="B111" s="46" t="s">
        <v>142</v>
      </c>
      <c r="C111" s="19">
        <v>17378.5</v>
      </c>
      <c r="D111" s="19">
        <v>17378.5</v>
      </c>
      <c r="E111" s="263">
        <v>5706</v>
      </c>
      <c r="F111" s="19">
        <v>4966</v>
      </c>
      <c r="G111" s="42">
        <f t="shared" si="31"/>
        <v>32.833673792329606</v>
      </c>
      <c r="H111" s="20">
        <f t="shared" si="32"/>
        <v>-11672.5</v>
      </c>
    </row>
    <row r="112" spans="1:8" x14ac:dyDescent="0.2">
      <c r="A112" s="111" t="s">
        <v>138</v>
      </c>
      <c r="B112" s="46" t="s">
        <v>146</v>
      </c>
      <c r="C112" s="19">
        <v>891.1</v>
      </c>
      <c r="D112" s="19">
        <v>891.1</v>
      </c>
      <c r="E112" s="263">
        <v>376.459</v>
      </c>
      <c r="F112" s="19">
        <v>381.19499999999999</v>
      </c>
      <c r="G112" s="42">
        <f t="shared" si="31"/>
        <v>42.246549208843007</v>
      </c>
      <c r="H112" s="20">
        <f t="shared" si="32"/>
        <v>-514.64100000000008</v>
      </c>
    </row>
    <row r="113" spans="1:8" x14ac:dyDescent="0.2">
      <c r="A113" s="111" t="s">
        <v>138</v>
      </c>
      <c r="B113" s="46" t="s">
        <v>145</v>
      </c>
      <c r="C113" s="19">
        <v>238.1</v>
      </c>
      <c r="D113" s="19">
        <v>238.1</v>
      </c>
      <c r="E113" s="263">
        <v>70</v>
      </c>
      <c r="F113" s="19">
        <v>41.311999999999998</v>
      </c>
      <c r="G113" s="42">
        <v>0</v>
      </c>
      <c r="H113" s="20">
        <f>E113-C113</f>
        <v>-168.1</v>
      </c>
    </row>
    <row r="114" spans="1:8" x14ac:dyDescent="0.2">
      <c r="A114" s="111" t="s">
        <v>138</v>
      </c>
      <c r="B114" s="46" t="s">
        <v>143</v>
      </c>
      <c r="C114" s="19">
        <v>1293.2</v>
      </c>
      <c r="D114" s="19">
        <v>1293.2</v>
      </c>
      <c r="E114" s="263">
        <v>51.59395</v>
      </c>
      <c r="F114" s="19">
        <v>34.096800000000002</v>
      </c>
      <c r="G114" s="42">
        <f t="shared" si="31"/>
        <v>3.9896342406433654</v>
      </c>
      <c r="H114" s="20">
        <f t="shared" si="32"/>
        <v>-1241.6060500000001</v>
      </c>
    </row>
    <row r="115" spans="1:8" ht="24" x14ac:dyDescent="0.2">
      <c r="A115" s="111" t="s">
        <v>138</v>
      </c>
      <c r="B115" s="68" t="s">
        <v>144</v>
      </c>
      <c r="C115" s="19">
        <v>425.4</v>
      </c>
      <c r="D115" s="19">
        <v>425.4</v>
      </c>
      <c r="E115" s="263">
        <v>0</v>
      </c>
      <c r="F115" s="19"/>
      <c r="G115" s="42">
        <f t="shared" si="31"/>
        <v>0</v>
      </c>
      <c r="H115" s="20">
        <f t="shared" si="32"/>
        <v>-425.4</v>
      </c>
    </row>
    <row r="116" spans="1:8" x14ac:dyDescent="0.2">
      <c r="A116" s="111" t="s">
        <v>138</v>
      </c>
      <c r="B116" s="46" t="s">
        <v>148</v>
      </c>
      <c r="C116" s="19">
        <v>11196.8</v>
      </c>
      <c r="D116" s="19">
        <v>11196.8</v>
      </c>
      <c r="E116" s="263">
        <v>3610.08</v>
      </c>
      <c r="F116" s="19">
        <v>3555.9740000000002</v>
      </c>
      <c r="G116" s="42">
        <f>E116/D116*100</f>
        <v>32.242069162617895</v>
      </c>
      <c r="H116" s="20">
        <f>E116-D116</f>
        <v>-7586.7199999999993</v>
      </c>
    </row>
    <row r="117" spans="1:8" ht="36" x14ac:dyDescent="0.2">
      <c r="A117" s="111" t="s">
        <v>138</v>
      </c>
      <c r="B117" s="107" t="s">
        <v>147</v>
      </c>
      <c r="C117" s="19">
        <v>1400.6</v>
      </c>
      <c r="D117" s="19">
        <v>1400.6</v>
      </c>
      <c r="E117" s="263"/>
      <c r="F117" s="19"/>
      <c r="G117" s="42">
        <f t="shared" ref="G117:G132" si="33">E117/D117*100</f>
        <v>0</v>
      </c>
      <c r="H117" s="20">
        <f t="shared" ref="H117:H132" si="34">E117-D117</f>
        <v>-1400.6</v>
      </c>
    </row>
    <row r="118" spans="1:8" ht="48.75" thickBot="1" x14ac:dyDescent="0.25">
      <c r="A118" s="113" t="s">
        <v>138</v>
      </c>
      <c r="B118" s="114" t="s">
        <v>149</v>
      </c>
      <c r="C118" s="115">
        <v>6306.3</v>
      </c>
      <c r="D118" s="115">
        <v>6306.3</v>
      </c>
      <c r="E118" s="268">
        <v>149.82919000000001</v>
      </c>
      <c r="F118" s="57">
        <v>891.75343999999996</v>
      </c>
      <c r="G118" s="69">
        <f t="shared" si="33"/>
        <v>2.3758652458652461</v>
      </c>
      <c r="H118" s="58">
        <f t="shared" si="34"/>
        <v>-6156.4708099999998</v>
      </c>
    </row>
    <row r="119" spans="1:8" x14ac:dyDescent="0.2">
      <c r="A119" s="111" t="s">
        <v>150</v>
      </c>
      <c r="B119" s="112" t="s">
        <v>151</v>
      </c>
      <c r="C119" s="16">
        <v>1765.9</v>
      </c>
      <c r="D119" s="16">
        <v>1765.9</v>
      </c>
      <c r="E119" s="264">
        <v>308.44099999999997</v>
      </c>
      <c r="F119" s="16">
        <v>310.08699999999999</v>
      </c>
      <c r="G119" s="17">
        <f t="shared" si="33"/>
        <v>17.466504332068631</v>
      </c>
      <c r="H119" s="18">
        <f t="shared" si="34"/>
        <v>-1457.4590000000001</v>
      </c>
    </row>
    <row r="120" spans="1:8" ht="36" x14ac:dyDescent="0.2">
      <c r="A120" s="90" t="s">
        <v>152</v>
      </c>
      <c r="B120" s="116" t="s">
        <v>211</v>
      </c>
      <c r="C120" s="41">
        <v>1030.0999999999999</v>
      </c>
      <c r="D120" s="41">
        <v>1030.0999999999999</v>
      </c>
      <c r="E120" s="263">
        <v>1030.0999999999999</v>
      </c>
      <c r="F120" s="19">
        <v>1043.2764400000001</v>
      </c>
      <c r="G120" s="42">
        <f t="shared" si="33"/>
        <v>100</v>
      </c>
      <c r="H120" s="20">
        <f t="shared" si="34"/>
        <v>0</v>
      </c>
    </row>
    <row r="121" spans="1:8" x14ac:dyDescent="0.2">
      <c r="A121" s="90" t="s">
        <v>153</v>
      </c>
      <c r="B121" s="46" t="s">
        <v>267</v>
      </c>
      <c r="C121" s="19"/>
      <c r="D121" s="19"/>
      <c r="E121" s="263"/>
      <c r="F121" s="19">
        <v>866.65</v>
      </c>
      <c r="G121" s="42" t="e">
        <f t="shared" si="33"/>
        <v>#DIV/0!</v>
      </c>
      <c r="H121" s="20">
        <f t="shared" si="34"/>
        <v>0</v>
      </c>
    </row>
    <row r="122" spans="1:8" ht="36" x14ac:dyDescent="0.2">
      <c r="A122" s="90" t="s">
        <v>154</v>
      </c>
      <c r="B122" s="68" t="s">
        <v>155</v>
      </c>
      <c r="C122" s="41">
        <v>72</v>
      </c>
      <c r="D122" s="41">
        <v>72</v>
      </c>
      <c r="E122" s="263"/>
      <c r="F122" s="19"/>
      <c r="G122" s="42">
        <f>E122/D122*100</f>
        <v>0</v>
      </c>
      <c r="H122" s="20">
        <f>E122-D122</f>
        <v>-72</v>
      </c>
    </row>
    <row r="123" spans="1:8" ht="24" x14ac:dyDescent="0.2">
      <c r="A123" s="90" t="s">
        <v>156</v>
      </c>
      <c r="B123" s="117" t="s">
        <v>212</v>
      </c>
      <c r="C123" s="41"/>
      <c r="D123" s="41"/>
      <c r="E123" s="263"/>
      <c r="F123" s="19">
        <v>220.31528</v>
      </c>
      <c r="G123" s="42" t="e">
        <f t="shared" si="33"/>
        <v>#DIV/0!</v>
      </c>
      <c r="H123" s="20">
        <f t="shared" si="34"/>
        <v>0</v>
      </c>
    </row>
    <row r="124" spans="1:8" ht="24" x14ac:dyDescent="0.2">
      <c r="A124" s="90" t="s">
        <v>157</v>
      </c>
      <c r="B124" s="68" t="s">
        <v>158</v>
      </c>
      <c r="C124" s="41"/>
      <c r="D124" s="41"/>
      <c r="E124" s="263"/>
      <c r="F124" s="19"/>
      <c r="G124" s="42" t="e">
        <f t="shared" si="33"/>
        <v>#DIV/0!</v>
      </c>
      <c r="H124" s="20">
        <f t="shared" si="34"/>
        <v>0</v>
      </c>
    </row>
    <row r="125" spans="1:8" x14ac:dyDescent="0.2">
      <c r="A125" s="90" t="s">
        <v>159</v>
      </c>
      <c r="B125" s="68" t="s">
        <v>160</v>
      </c>
      <c r="C125" s="41">
        <v>699.3</v>
      </c>
      <c r="D125" s="41">
        <v>699.3</v>
      </c>
      <c r="E125" s="263">
        <v>219.14679000000001</v>
      </c>
      <c r="F125" s="19">
        <v>181.011</v>
      </c>
      <c r="G125" s="42">
        <f t="shared" si="33"/>
        <v>31.33802230802231</v>
      </c>
      <c r="H125" s="20">
        <f t="shared" si="34"/>
        <v>-480.15320999999994</v>
      </c>
    </row>
    <row r="126" spans="1:8" ht="12.75" thickBot="1" x14ac:dyDescent="0.25">
      <c r="A126" s="90" t="s">
        <v>161</v>
      </c>
      <c r="B126" s="46" t="s">
        <v>162</v>
      </c>
      <c r="C126" s="19">
        <v>1580.5</v>
      </c>
      <c r="D126" s="19">
        <v>1580.5</v>
      </c>
      <c r="E126" s="263">
        <v>454.81317999999999</v>
      </c>
      <c r="F126" s="19">
        <v>553.74856</v>
      </c>
      <c r="G126" s="42">
        <f t="shared" si="33"/>
        <v>28.776537804492246</v>
      </c>
      <c r="H126" s="20">
        <f t="shared" si="34"/>
        <v>-1125.6868199999999</v>
      </c>
    </row>
    <row r="127" spans="1:8" ht="12.75" thickBot="1" x14ac:dyDescent="0.25">
      <c r="A127" s="184" t="s">
        <v>163</v>
      </c>
      <c r="B127" s="66" t="s">
        <v>164</v>
      </c>
      <c r="C127" s="25">
        <f>C128</f>
        <v>41635</v>
      </c>
      <c r="D127" s="25">
        <f>D128</f>
        <v>41635</v>
      </c>
      <c r="E127" s="279">
        <f>E128</f>
        <v>14220</v>
      </c>
      <c r="F127" s="25">
        <f>F128</f>
        <v>13214</v>
      </c>
      <c r="G127" s="26">
        <f t="shared" si="33"/>
        <v>34.153957007325566</v>
      </c>
      <c r="H127" s="27">
        <f t="shared" si="34"/>
        <v>-27415</v>
      </c>
    </row>
    <row r="128" spans="1:8" ht="12.75" thickBot="1" x14ac:dyDescent="0.25">
      <c r="A128" s="105" t="s">
        <v>165</v>
      </c>
      <c r="B128" s="14" t="s">
        <v>166</v>
      </c>
      <c r="C128" s="62">
        <v>41635</v>
      </c>
      <c r="D128" s="62">
        <v>41635</v>
      </c>
      <c r="E128" s="269">
        <v>14220</v>
      </c>
      <c r="F128" s="62">
        <v>13214</v>
      </c>
      <c r="G128" s="23">
        <f t="shared" si="33"/>
        <v>34.153957007325566</v>
      </c>
      <c r="H128" s="63">
        <f t="shared" si="34"/>
        <v>-27415</v>
      </c>
    </row>
    <row r="129" spans="1:8" ht="12.75" thickBot="1" x14ac:dyDescent="0.25">
      <c r="A129" s="60" t="s">
        <v>167</v>
      </c>
      <c r="B129" s="195" t="s">
        <v>168</v>
      </c>
      <c r="C129" s="25">
        <f>C130+C131+C132+C133</f>
        <v>50162.084000000003</v>
      </c>
      <c r="D129" s="25">
        <f>D130+D131+D132+D133</f>
        <v>50736.483999999997</v>
      </c>
      <c r="E129" s="261">
        <f>E130+E131+E132+E133</f>
        <v>13323.15273</v>
      </c>
      <c r="F129" s="25">
        <f>F130+F131+F132</f>
        <v>11012.412479999999</v>
      </c>
      <c r="G129" s="26">
        <f t="shared" si="33"/>
        <v>26.259511262152103</v>
      </c>
      <c r="H129" s="27">
        <f t="shared" si="34"/>
        <v>-37413.331269999995</v>
      </c>
    </row>
    <row r="130" spans="1:8" ht="48" x14ac:dyDescent="0.2">
      <c r="A130" s="119" t="s">
        <v>169</v>
      </c>
      <c r="B130" s="120" t="s">
        <v>170</v>
      </c>
      <c r="C130" s="49">
        <v>27854.284</v>
      </c>
      <c r="D130" s="49">
        <v>28428.684000000001</v>
      </c>
      <c r="E130" s="280">
        <v>6609.5359799999997</v>
      </c>
      <c r="F130" s="49">
        <v>6772.1194800000003</v>
      </c>
      <c r="G130" s="122">
        <f t="shared" si="33"/>
        <v>23.24953198677786</v>
      </c>
      <c r="H130" s="121">
        <f t="shared" si="34"/>
        <v>-21819.148020000001</v>
      </c>
    </row>
    <row r="131" spans="1:8" ht="48" x14ac:dyDescent="0.2">
      <c r="A131" s="123" t="s">
        <v>171</v>
      </c>
      <c r="B131" s="124" t="s">
        <v>172</v>
      </c>
      <c r="C131" s="21">
        <v>12307.8</v>
      </c>
      <c r="D131" s="21">
        <v>12307.8</v>
      </c>
      <c r="E131" s="265">
        <v>4137.5150000000003</v>
      </c>
      <c r="F131" s="21">
        <v>4240.2929999999997</v>
      </c>
      <c r="G131" s="54">
        <f t="shared" si="33"/>
        <v>33.617015226116777</v>
      </c>
      <c r="H131" s="22">
        <f t="shared" si="34"/>
        <v>-8170.2849999999989</v>
      </c>
    </row>
    <row r="132" spans="1:8" ht="24.75" thickBot="1" x14ac:dyDescent="0.25">
      <c r="A132" s="125" t="s">
        <v>173</v>
      </c>
      <c r="B132" s="126" t="s">
        <v>174</v>
      </c>
      <c r="C132" s="57">
        <v>10000</v>
      </c>
      <c r="D132" s="57">
        <v>10000</v>
      </c>
      <c r="E132" s="268">
        <v>2576.1017499999998</v>
      </c>
      <c r="F132" s="57"/>
      <c r="G132" s="69">
        <f t="shared" si="33"/>
        <v>25.761017500000001</v>
      </c>
      <c r="H132" s="58">
        <f t="shared" si="34"/>
        <v>-7423.8982500000002</v>
      </c>
    </row>
    <row r="133" spans="1:8" ht="12.75" thickBot="1" x14ac:dyDescent="0.25">
      <c r="A133" s="60" t="s">
        <v>175</v>
      </c>
      <c r="B133" s="196" t="s">
        <v>176</v>
      </c>
      <c r="C133" s="102">
        <f>C134</f>
        <v>0</v>
      </c>
      <c r="D133" s="102">
        <f>D134</f>
        <v>0</v>
      </c>
      <c r="E133" s="277">
        <f>E134</f>
        <v>0</v>
      </c>
      <c r="F133" s="102">
        <f>F134</f>
        <v>0</v>
      </c>
      <c r="G133" s="75">
        <v>0</v>
      </c>
      <c r="H133" s="250">
        <f t="shared" ref="H133:H140" si="35">E133-C133</f>
        <v>0</v>
      </c>
    </row>
    <row r="134" spans="1:8" ht="12.75" thickBot="1" x14ac:dyDescent="0.25">
      <c r="A134" s="211" t="s">
        <v>177</v>
      </c>
      <c r="B134" s="127" t="s">
        <v>178</v>
      </c>
      <c r="C134" s="128"/>
      <c r="D134" s="128"/>
      <c r="E134" s="281"/>
      <c r="F134" s="128"/>
      <c r="G134" s="130"/>
      <c r="H134" s="131"/>
    </row>
    <row r="135" spans="1:8" ht="12.75" thickBot="1" x14ac:dyDescent="0.25">
      <c r="A135" s="184" t="s">
        <v>179</v>
      </c>
      <c r="B135" s="66" t="s">
        <v>180</v>
      </c>
      <c r="C135" s="25"/>
      <c r="D135" s="25"/>
      <c r="E135" s="279">
        <f>E136</f>
        <v>0</v>
      </c>
      <c r="F135" s="118">
        <f>F136</f>
        <v>3</v>
      </c>
      <c r="G135" s="26">
        <v>0</v>
      </c>
      <c r="H135" s="27">
        <f t="shared" si="35"/>
        <v>0</v>
      </c>
    </row>
    <row r="136" spans="1:8" ht="12.75" thickBot="1" x14ac:dyDescent="0.25">
      <c r="A136" s="105" t="s">
        <v>181</v>
      </c>
      <c r="B136" s="132" t="s">
        <v>182</v>
      </c>
      <c r="C136" s="62"/>
      <c r="D136" s="62"/>
      <c r="E136" s="269"/>
      <c r="F136" s="62">
        <v>3</v>
      </c>
      <c r="G136" s="23"/>
      <c r="H136" s="38"/>
    </row>
    <row r="137" spans="1:8" ht="12.75" thickBot="1" x14ac:dyDescent="0.25">
      <c r="A137" s="184" t="s">
        <v>183</v>
      </c>
      <c r="B137" s="66" t="s">
        <v>184</v>
      </c>
      <c r="C137" s="25"/>
      <c r="D137" s="25"/>
      <c r="E137" s="279">
        <f>E138+E139</f>
        <v>0</v>
      </c>
      <c r="F137" s="25">
        <f>F139</f>
        <v>2.6188600000000002</v>
      </c>
      <c r="G137" s="26">
        <v>0</v>
      </c>
      <c r="H137" s="27">
        <f t="shared" si="35"/>
        <v>0</v>
      </c>
    </row>
    <row r="138" spans="1:8" ht="24" x14ac:dyDescent="0.2">
      <c r="A138" s="111" t="s">
        <v>185</v>
      </c>
      <c r="B138" s="76" t="s">
        <v>186</v>
      </c>
      <c r="C138" s="200"/>
      <c r="D138" s="200"/>
      <c r="E138" s="264"/>
      <c r="F138" s="200"/>
      <c r="G138" s="201"/>
      <c r="H138" s="202"/>
    </row>
    <row r="139" spans="1:8" ht="24.75" thickBot="1" x14ac:dyDescent="0.25">
      <c r="A139" s="134" t="s">
        <v>187</v>
      </c>
      <c r="B139" s="135" t="s">
        <v>188</v>
      </c>
      <c r="C139" s="62"/>
      <c r="D139" s="62"/>
      <c r="E139" s="269"/>
      <c r="F139" s="62">
        <v>2.6188600000000002</v>
      </c>
      <c r="G139" s="23">
        <v>0</v>
      </c>
      <c r="H139" s="63">
        <f t="shared" si="35"/>
        <v>0</v>
      </c>
    </row>
    <row r="140" spans="1:8" ht="12.75" thickBot="1" x14ac:dyDescent="0.25">
      <c r="A140" s="60" t="s">
        <v>189</v>
      </c>
      <c r="B140" s="193" t="s">
        <v>190</v>
      </c>
      <c r="C140" s="25"/>
      <c r="D140" s="25"/>
      <c r="E140" s="279">
        <f>E141</f>
        <v>0</v>
      </c>
      <c r="F140" s="118">
        <f>F141</f>
        <v>-17.322780000000002</v>
      </c>
      <c r="G140" s="26">
        <v>0</v>
      </c>
      <c r="H140" s="27">
        <f t="shared" si="35"/>
        <v>0</v>
      </c>
    </row>
    <row r="141" spans="1:8" ht="12.75" thickBot="1" x14ac:dyDescent="0.25">
      <c r="A141" s="212" t="s">
        <v>191</v>
      </c>
      <c r="B141" s="136" t="s">
        <v>192</v>
      </c>
      <c r="C141" s="62"/>
      <c r="D141" s="62"/>
      <c r="E141" s="269"/>
      <c r="F141" s="62">
        <v>-17.322780000000002</v>
      </c>
      <c r="G141" s="23"/>
      <c r="H141" s="63"/>
    </row>
    <row r="142" spans="1:8" ht="12.75" thickBot="1" x14ac:dyDescent="0.25">
      <c r="A142" s="197"/>
      <c r="B142" s="193" t="s">
        <v>193</v>
      </c>
      <c r="C142" s="25">
        <f>C8+C91</f>
        <v>508367.58399999997</v>
      </c>
      <c r="D142" s="25">
        <f>D8+D91</f>
        <v>524841.98399999994</v>
      </c>
      <c r="E142" s="279">
        <f>E91+E8</f>
        <v>164139.59429000001</v>
      </c>
      <c r="F142" s="25">
        <f>F8+F91</f>
        <v>167899.84569000002</v>
      </c>
      <c r="G142" s="26">
        <f>E142/D142*100</f>
        <v>31.274097593915052</v>
      </c>
      <c r="H142" s="27">
        <f>E142-D142</f>
        <v>-360702.3897099999</v>
      </c>
    </row>
    <row r="143" spans="1:8" x14ac:dyDescent="0.2">
      <c r="A143" s="1"/>
      <c r="B143" s="9"/>
      <c r="C143" s="137"/>
      <c r="D143" s="137"/>
      <c r="F143" s="138"/>
      <c r="G143" s="139"/>
      <c r="H143" s="140"/>
    </row>
    <row r="144" spans="1:8" x14ac:dyDescent="0.2">
      <c r="A144" s="12" t="s">
        <v>194</v>
      </c>
      <c r="B144" s="12"/>
      <c r="C144" s="141"/>
      <c r="D144" s="141"/>
      <c r="E144" s="282"/>
      <c r="F144" s="143"/>
      <c r="G144" s="12"/>
    </row>
    <row r="145" spans="1:8" x14ac:dyDescent="0.2">
      <c r="A145" s="12" t="s">
        <v>195</v>
      </c>
      <c r="B145" s="13"/>
      <c r="C145" s="144"/>
      <c r="D145" s="144"/>
      <c r="E145" s="282" t="s">
        <v>196</v>
      </c>
      <c r="F145" s="145"/>
      <c r="G145" s="12"/>
    </row>
    <row r="146" spans="1:8" x14ac:dyDescent="0.2">
      <c r="A146" s="12"/>
      <c r="B146" s="13"/>
      <c r="C146" s="144"/>
      <c r="D146" s="144"/>
      <c r="E146" s="282"/>
      <c r="F146" s="145"/>
      <c r="G146" s="12"/>
    </row>
    <row r="147" spans="1:8" x14ac:dyDescent="0.2">
      <c r="A147" s="146" t="s">
        <v>197</v>
      </c>
      <c r="B147" s="12"/>
      <c r="C147" s="147"/>
      <c r="D147" s="147"/>
      <c r="E147" s="283"/>
      <c r="F147" s="149"/>
    </row>
    <row r="148" spans="1:8" x14ac:dyDescent="0.2">
      <c r="A148" s="146" t="s">
        <v>198</v>
      </c>
      <c r="C148" s="147"/>
      <c r="D148" s="147"/>
      <c r="E148" s="283"/>
      <c r="F148" s="150"/>
    </row>
    <row r="149" spans="1:8" x14ac:dyDescent="0.2">
      <c r="A149" s="1"/>
    </row>
    <row r="150" spans="1:8" x14ac:dyDescent="0.2">
      <c r="A150" s="1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  <c r="B155" s="6"/>
      <c r="C155" s="6"/>
      <c r="D155" s="6"/>
      <c r="E155" s="284"/>
      <c r="F155" s="6"/>
      <c r="G155" s="6"/>
      <c r="H155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8"/>
  <sheetViews>
    <sheetView workbookViewId="0">
      <selection activeCell="L29" sqref="L29"/>
    </sheetView>
  </sheetViews>
  <sheetFormatPr defaultRowHeight="12" x14ac:dyDescent="0.2"/>
  <cols>
    <col min="1" max="1" width="21.5703125" style="14" customWidth="1"/>
    <col min="2" max="2" width="60" style="1" customWidth="1"/>
    <col min="3" max="3" width="11.28515625" style="5" customWidth="1"/>
    <col min="4" max="4" width="12.140625" style="5" customWidth="1"/>
    <col min="5" max="5" width="12" style="254" customWidth="1"/>
    <col min="6" max="6" width="12.140625" style="5" customWidth="1"/>
    <col min="7" max="7" width="8.570312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9" x14ac:dyDescent="0.2">
      <c r="A1" s="1"/>
      <c r="B1" s="2" t="s">
        <v>0</v>
      </c>
      <c r="C1" s="3"/>
      <c r="D1" s="3"/>
    </row>
    <row r="2" spans="1:9" x14ac:dyDescent="0.2">
      <c r="A2" s="1"/>
      <c r="B2" s="2" t="s">
        <v>1</v>
      </c>
      <c r="C2" s="3"/>
      <c r="D2" s="3"/>
    </row>
    <row r="3" spans="1:9" x14ac:dyDescent="0.2">
      <c r="A3" s="1"/>
      <c r="B3" s="2" t="s">
        <v>2</v>
      </c>
      <c r="C3" s="3"/>
      <c r="D3" s="3"/>
      <c r="E3" s="255"/>
      <c r="F3" s="8"/>
    </row>
    <row r="4" spans="1:9" ht="12.75" thickBot="1" x14ac:dyDescent="0.25">
      <c r="A4" s="1"/>
      <c r="B4" s="2" t="s">
        <v>289</v>
      </c>
      <c r="C4" s="3"/>
      <c r="D4" s="3"/>
      <c r="G4" s="9"/>
      <c r="H4" s="9"/>
    </row>
    <row r="5" spans="1:9" s="10" customFormat="1" ht="12.75" customHeight="1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52" t="s">
        <v>286</v>
      </c>
      <c r="F5" s="519" t="s">
        <v>287</v>
      </c>
      <c r="G5" s="524" t="s">
        <v>6</v>
      </c>
      <c r="H5" s="525"/>
    </row>
    <row r="6" spans="1:9" s="10" customFormat="1" x14ac:dyDescent="0.2">
      <c r="A6" s="541"/>
      <c r="B6" s="543"/>
      <c r="C6" s="545"/>
      <c r="D6" s="545"/>
      <c r="E6" s="553"/>
      <c r="F6" s="520"/>
      <c r="G6" s="526" t="s">
        <v>7</v>
      </c>
      <c r="H6" s="528" t="s">
        <v>8</v>
      </c>
    </row>
    <row r="7" spans="1:9" ht="12.75" thickBot="1" x14ac:dyDescent="0.25">
      <c r="A7" s="542"/>
      <c r="B7" s="527"/>
      <c r="C7" s="546"/>
      <c r="D7" s="546"/>
      <c r="E7" s="554"/>
      <c r="F7" s="521"/>
      <c r="G7" s="527"/>
      <c r="H7" s="529"/>
    </row>
    <row r="8" spans="1:9" s="12" customFormat="1" x14ac:dyDescent="0.2">
      <c r="A8" s="206" t="s">
        <v>213</v>
      </c>
      <c r="B8" s="207" t="s">
        <v>9</v>
      </c>
      <c r="C8" s="208">
        <f>C9+C20+C30+C48+C59+C90+C35+C56+C14+C53</f>
        <v>91183.700000000012</v>
      </c>
      <c r="D8" s="208">
        <f>D9+D20+D30+D48+D59+D90+D35+D56+D14+D53</f>
        <v>91183.700000000012</v>
      </c>
      <c r="E8" s="324">
        <f>E9+E20+E30+E48+E59+E90+E35+E56+E14+E53</f>
        <v>40477.903740000002</v>
      </c>
      <c r="F8" s="96">
        <f>F9+F20+F30+F48+F59+F90+F35+F56+F14+F53</f>
        <v>40910.871780000001</v>
      </c>
      <c r="G8" s="97">
        <f t="shared" ref="G8:G26" si="0">E8/D8*100</f>
        <v>44.391600406651619</v>
      </c>
      <c r="H8" s="209">
        <f>E8-D8</f>
        <v>-50705.79626000001</v>
      </c>
      <c r="I8" s="12">
        <v>40910.871079999997</v>
      </c>
    </row>
    <row r="9" spans="1:9" s="13" customFormat="1" ht="12.75" thickBot="1" x14ac:dyDescent="0.25">
      <c r="A9" s="290" t="s">
        <v>214</v>
      </c>
      <c r="B9" s="203" t="s">
        <v>10</v>
      </c>
      <c r="C9" s="291">
        <f>C10</f>
        <v>54096.3</v>
      </c>
      <c r="D9" s="291">
        <f>D10</f>
        <v>54096.3</v>
      </c>
      <c r="E9" s="326">
        <f>E10</f>
        <v>20427.44671</v>
      </c>
      <c r="F9" s="288">
        <f>F10</f>
        <v>24379.824800000002</v>
      </c>
      <c r="G9" s="75">
        <f t="shared" si="0"/>
        <v>37.761264097544561</v>
      </c>
      <c r="H9" s="205">
        <f t="shared" ref="H9:H26" si="1">E9-D9</f>
        <v>-33668.853289999999</v>
      </c>
    </row>
    <row r="10" spans="1:9" s="10" customFormat="1" x14ac:dyDescent="0.2">
      <c r="A10" s="331" t="s">
        <v>215</v>
      </c>
      <c r="B10" s="306" t="s">
        <v>11</v>
      </c>
      <c r="C10" s="200">
        <f>C11+C12+C13</f>
        <v>54096.3</v>
      </c>
      <c r="D10" s="200">
        <f>D11+D12+D13</f>
        <v>54096.3</v>
      </c>
      <c r="E10" s="332">
        <f>E11+E12+E13</f>
        <v>20427.44671</v>
      </c>
      <c r="F10" s="200">
        <f>F11+F12+F13</f>
        <v>24379.824800000002</v>
      </c>
      <c r="G10" s="201">
        <f t="shared" si="0"/>
        <v>37.761264097544561</v>
      </c>
      <c r="H10" s="202">
        <f t="shared" si="1"/>
        <v>-33668.853289999999</v>
      </c>
    </row>
    <row r="11" spans="1:9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259">
        <v>20101.6976</v>
      </c>
      <c r="F11" s="30">
        <v>24279.768820000001</v>
      </c>
      <c r="G11" s="157">
        <f>E11/D11*100</f>
        <v>37.670929306444926</v>
      </c>
      <c r="H11" s="31">
        <f t="shared" si="1"/>
        <v>-33259.602400000003</v>
      </c>
    </row>
    <row r="12" spans="1:9" ht="60" x14ac:dyDescent="0.2">
      <c r="A12" s="171" t="s">
        <v>217</v>
      </c>
      <c r="B12" s="158" t="s">
        <v>13</v>
      </c>
      <c r="C12" s="30">
        <v>235</v>
      </c>
      <c r="D12" s="30">
        <v>235</v>
      </c>
      <c r="E12" s="259">
        <v>184.35371000000001</v>
      </c>
      <c r="F12" s="30">
        <v>84.575310000000002</v>
      </c>
      <c r="G12" s="157">
        <f t="shared" si="0"/>
        <v>78.448387234042556</v>
      </c>
      <c r="H12" s="31">
        <f t="shared" si="1"/>
        <v>-50.646289999999993</v>
      </c>
    </row>
    <row r="13" spans="1:9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260">
        <v>141.3954</v>
      </c>
      <c r="F13" s="33">
        <v>15.48067</v>
      </c>
      <c r="G13" s="160">
        <f t="shared" si="0"/>
        <v>28.27908</v>
      </c>
      <c r="H13" s="34">
        <f t="shared" si="1"/>
        <v>-358.6046</v>
      </c>
    </row>
    <row r="14" spans="1:9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79">
        <f t="shared" si="2"/>
        <v>7.2741500000000006</v>
      </c>
      <c r="F14" s="25">
        <f t="shared" si="2"/>
        <v>6.0998600000000005</v>
      </c>
      <c r="G14" s="26" t="e">
        <f t="shared" si="0"/>
        <v>#DIV/0!</v>
      </c>
      <c r="H14" s="27">
        <f t="shared" si="1"/>
        <v>7.2741500000000006</v>
      </c>
    </row>
    <row r="15" spans="1:9" x14ac:dyDescent="0.2">
      <c r="A15" s="181" t="s">
        <v>220</v>
      </c>
      <c r="B15" s="305" t="s">
        <v>16</v>
      </c>
      <c r="C15" s="16">
        <f t="shared" ref="C15:F15" si="3">C16+C17+C18+C19</f>
        <v>0</v>
      </c>
      <c r="D15" s="16">
        <f t="shared" si="3"/>
        <v>0</v>
      </c>
      <c r="E15" s="264">
        <f t="shared" si="3"/>
        <v>7.2741500000000006</v>
      </c>
      <c r="F15" s="16">
        <f t="shared" si="3"/>
        <v>6.0998600000000005</v>
      </c>
      <c r="G15" s="17" t="e">
        <f t="shared" si="0"/>
        <v>#DIV/0!</v>
      </c>
      <c r="H15" s="18">
        <f t="shared" si="1"/>
        <v>7.2741500000000006</v>
      </c>
    </row>
    <row r="16" spans="1:9" x14ac:dyDescent="0.2">
      <c r="A16" s="182" t="s">
        <v>221</v>
      </c>
      <c r="B16" s="29" t="s">
        <v>17</v>
      </c>
      <c r="C16" s="30"/>
      <c r="D16" s="30"/>
      <c r="E16" s="259">
        <v>3.5616400000000001</v>
      </c>
      <c r="F16" s="30">
        <v>2.7644199999999999</v>
      </c>
      <c r="G16" s="17" t="e">
        <f t="shared" si="0"/>
        <v>#DIV/0!</v>
      </c>
      <c r="H16" s="20">
        <f t="shared" si="1"/>
        <v>3.5616400000000001</v>
      </c>
    </row>
    <row r="17" spans="1:8" x14ac:dyDescent="0.2">
      <c r="A17" s="182" t="s">
        <v>222</v>
      </c>
      <c r="B17" s="29" t="s">
        <v>18</v>
      </c>
      <c r="C17" s="30"/>
      <c r="D17" s="30"/>
      <c r="E17" s="259">
        <v>2.2089999999999999E-2</v>
      </c>
      <c r="F17" s="30">
        <v>2.0840000000000001E-2</v>
      </c>
      <c r="G17" s="17" t="e">
        <f t="shared" si="0"/>
        <v>#DIV/0!</v>
      </c>
      <c r="H17" s="20">
        <f t="shared" si="1"/>
        <v>2.2089999999999999E-2</v>
      </c>
    </row>
    <row r="18" spans="1:8" x14ac:dyDescent="0.2">
      <c r="A18" s="182" t="s">
        <v>223</v>
      </c>
      <c r="B18" s="29" t="s">
        <v>19</v>
      </c>
      <c r="C18" s="30"/>
      <c r="D18" s="30"/>
      <c r="E18" s="259">
        <v>4.1274800000000003</v>
      </c>
      <c r="F18" s="30">
        <v>3.79576</v>
      </c>
      <c r="G18" s="17" t="e">
        <f t="shared" si="0"/>
        <v>#DIV/0!</v>
      </c>
      <c r="H18" s="20">
        <f t="shared" si="1"/>
        <v>4.1274800000000003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260">
        <v>-0.43706</v>
      </c>
      <c r="F19" s="33">
        <v>-0.48115999999999998</v>
      </c>
      <c r="G19" s="23" t="e">
        <f t="shared" si="0"/>
        <v>#DIV/0!</v>
      </c>
      <c r="H19" s="22">
        <f t="shared" si="1"/>
        <v>-0.43706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C21+C28+C29+C24+C25</f>
        <v>23424.5</v>
      </c>
      <c r="D20" s="190">
        <f>D21+D28+D29+D24+D25</f>
        <v>23424.5</v>
      </c>
      <c r="E20" s="325">
        <f t="shared" ref="E20:F20" si="4">E21+E28+E29+E24+E25</f>
        <v>17178.138810000004</v>
      </c>
      <c r="F20" s="190">
        <f t="shared" si="4"/>
        <v>14024.96256</v>
      </c>
      <c r="G20" s="188">
        <f t="shared" si="0"/>
        <v>73.334068219172252</v>
      </c>
      <c r="H20" s="27">
        <f t="shared" si="1"/>
        <v>-6246.361189999996</v>
      </c>
    </row>
    <row r="21" spans="1:8" s="35" customFormat="1" ht="24" x14ac:dyDescent="0.2">
      <c r="A21" s="134" t="s">
        <v>226</v>
      </c>
      <c r="B21" s="304" t="s">
        <v>22</v>
      </c>
      <c r="C21" s="16">
        <f>C22+C23</f>
        <v>20225</v>
      </c>
      <c r="D21" s="16">
        <f>D22+D23</f>
        <v>20225</v>
      </c>
      <c r="E21" s="264">
        <f>E22+E23+E24</f>
        <v>14991.694190000002</v>
      </c>
      <c r="F21" s="18">
        <f>F22+F23+F24</f>
        <v>11006.806329999999</v>
      </c>
      <c r="G21" s="37">
        <f t="shared" si="0"/>
        <v>74.124569542645247</v>
      </c>
      <c r="H21" s="38">
        <f t="shared" si="1"/>
        <v>-5233.305809999998</v>
      </c>
    </row>
    <row r="22" spans="1:8" s="35" customFormat="1" ht="24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259">
        <v>9860.3709400000007</v>
      </c>
      <c r="F22" s="31">
        <v>7202.4324299999998</v>
      </c>
      <c r="G22" s="216">
        <f t="shared" si="0"/>
        <v>77.342308730096491</v>
      </c>
      <c r="H22" s="31">
        <f t="shared" si="1"/>
        <v>-2888.6290599999993</v>
      </c>
    </row>
    <row r="23" spans="1:8" ht="36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259">
        <v>5131.3232500000004</v>
      </c>
      <c r="F23" s="31">
        <v>3804.3732</v>
      </c>
      <c r="G23" s="216">
        <f t="shared" si="0"/>
        <v>68.637282637774206</v>
      </c>
      <c r="H23" s="31">
        <f t="shared" si="1"/>
        <v>-2344.6767499999996</v>
      </c>
    </row>
    <row r="24" spans="1:8" x14ac:dyDescent="0.2">
      <c r="A24" s="91" t="s">
        <v>229</v>
      </c>
      <c r="B24" s="303" t="s">
        <v>25</v>
      </c>
      <c r="C24" s="41"/>
      <c r="D24" s="41"/>
      <c r="E24" s="263"/>
      <c r="F24" s="20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302" t="s">
        <v>26</v>
      </c>
      <c r="C25" s="19"/>
      <c r="D25" s="19"/>
      <c r="E25" s="263">
        <f>E26+E27</f>
        <v>3.2482899999999999</v>
      </c>
      <c r="F25" s="20">
        <f>F26+F27</f>
        <v>132.81076999999999</v>
      </c>
      <c r="G25" s="42" t="e">
        <f t="shared" si="0"/>
        <v>#DIV/0!</v>
      </c>
      <c r="H25" s="20">
        <f t="shared" si="1"/>
        <v>3.2482899999999999</v>
      </c>
    </row>
    <row r="26" spans="1:8" x14ac:dyDescent="0.2">
      <c r="A26" s="92" t="s">
        <v>288</v>
      </c>
      <c r="B26" s="50" t="s">
        <v>26</v>
      </c>
      <c r="C26" s="16"/>
      <c r="D26" s="16"/>
      <c r="E26" s="264">
        <v>2.21746</v>
      </c>
      <c r="F26" s="18">
        <v>132.45841999999999</v>
      </c>
      <c r="G26" s="23" t="e">
        <f t="shared" si="0"/>
        <v>#DIV/0!</v>
      </c>
      <c r="H26" s="18">
        <f t="shared" si="1"/>
        <v>2.21746</v>
      </c>
    </row>
    <row r="27" spans="1:8" x14ac:dyDescent="0.2">
      <c r="A27" s="174" t="s">
        <v>231</v>
      </c>
      <c r="B27" s="45" t="s">
        <v>27</v>
      </c>
      <c r="C27" s="16"/>
      <c r="D27" s="16"/>
      <c r="E27" s="264">
        <v>1.0308299999999999</v>
      </c>
      <c r="F27" s="18">
        <v>0.35235</v>
      </c>
      <c r="G27" s="23"/>
      <c r="H27" s="18"/>
    </row>
    <row r="28" spans="1:8" x14ac:dyDescent="0.2">
      <c r="A28" s="92" t="s">
        <v>232</v>
      </c>
      <c r="B28" s="46" t="s">
        <v>28</v>
      </c>
      <c r="C28" s="19">
        <v>2622.5</v>
      </c>
      <c r="D28" s="19">
        <v>2622.5</v>
      </c>
      <c r="E28" s="263">
        <v>1728.4629600000001</v>
      </c>
      <c r="F28" s="20">
        <v>2470.2921000000001</v>
      </c>
      <c r="G28" s="42">
        <f>E28/D28*100</f>
        <v>65.90897845567207</v>
      </c>
      <c r="H28" s="20">
        <f t="shared" ref="H28:H35" si="5">E28-D28</f>
        <v>-894.03703999999993</v>
      </c>
    </row>
    <row r="29" spans="1:8" ht="12.75" thickBot="1" x14ac:dyDescent="0.25">
      <c r="A29" s="134" t="s">
        <v>233</v>
      </c>
      <c r="B29" s="47" t="s">
        <v>29</v>
      </c>
      <c r="C29" s="21">
        <v>577</v>
      </c>
      <c r="D29" s="21">
        <v>577</v>
      </c>
      <c r="E29" s="265">
        <v>454.73336999999998</v>
      </c>
      <c r="F29" s="22">
        <v>415.05266</v>
      </c>
      <c r="G29" s="42">
        <f>E29/D29*100</f>
        <v>78.809942807625646</v>
      </c>
      <c r="H29" s="22">
        <f t="shared" si="5"/>
        <v>-122.26663000000002</v>
      </c>
    </row>
    <row r="30" spans="1:8" ht="12.75" thickBot="1" x14ac:dyDescent="0.25">
      <c r="A30" s="60" t="s">
        <v>234</v>
      </c>
      <c r="B30" s="187" t="s">
        <v>30</v>
      </c>
      <c r="C30" s="190">
        <f>C31+C33</f>
        <v>1645</v>
      </c>
      <c r="D30" s="190">
        <f>D31+D33</f>
        <v>1645</v>
      </c>
      <c r="E30" s="325">
        <f t="shared" ref="E30:F30" si="6">E31+E33</f>
        <v>581.16057000000001</v>
      </c>
      <c r="F30" s="190">
        <f t="shared" si="6"/>
        <v>622.85832000000005</v>
      </c>
      <c r="G30" s="26">
        <f t="shared" ref="G30:G33" si="7">E30/D30*100</f>
        <v>35.328910030395136</v>
      </c>
      <c r="H30" s="11">
        <f t="shared" si="5"/>
        <v>-1063.83943</v>
      </c>
    </row>
    <row r="31" spans="1:8" x14ac:dyDescent="0.2">
      <c r="A31" s="119" t="s">
        <v>235</v>
      </c>
      <c r="B31" s="48" t="s">
        <v>31</v>
      </c>
      <c r="C31" s="49">
        <f>C32</f>
        <v>1639</v>
      </c>
      <c r="D31" s="49">
        <f>D32</f>
        <v>1639</v>
      </c>
      <c r="E31" s="280">
        <f>E32</f>
        <v>581.16057000000001</v>
      </c>
      <c r="F31" s="16">
        <f>F32</f>
        <v>622.85832000000005</v>
      </c>
      <c r="G31" s="17">
        <f t="shared" si="7"/>
        <v>35.45824100061013</v>
      </c>
      <c r="H31" s="18">
        <f t="shared" si="5"/>
        <v>-1057.83943</v>
      </c>
    </row>
    <row r="32" spans="1:8" x14ac:dyDescent="0.2">
      <c r="A32" s="91" t="s">
        <v>236</v>
      </c>
      <c r="B32" s="50" t="s">
        <v>32</v>
      </c>
      <c r="C32" s="30">
        <v>1639</v>
      </c>
      <c r="D32" s="30">
        <v>1639</v>
      </c>
      <c r="E32" s="259">
        <v>581.16057000000001</v>
      </c>
      <c r="F32" s="30">
        <v>622.85832000000005</v>
      </c>
      <c r="G32" s="216">
        <f t="shared" si="7"/>
        <v>35.45824100061013</v>
      </c>
      <c r="H32" s="31">
        <f t="shared" si="5"/>
        <v>-1057.83943</v>
      </c>
    </row>
    <row r="33" spans="1:234" ht="24" x14ac:dyDescent="0.2">
      <c r="A33" s="91" t="s">
        <v>237</v>
      </c>
      <c r="B33" s="161" t="s">
        <v>33</v>
      </c>
      <c r="C33" s="19">
        <f>C34</f>
        <v>6</v>
      </c>
      <c r="D33" s="19">
        <f t="shared" ref="D33:E33" si="8">D34</f>
        <v>6</v>
      </c>
      <c r="E33" s="263">
        <f t="shared" si="8"/>
        <v>0</v>
      </c>
      <c r="F33" s="19"/>
      <c r="G33" s="42">
        <f t="shared" si="7"/>
        <v>0</v>
      </c>
      <c r="H33" s="20">
        <f t="shared" si="5"/>
        <v>-6</v>
      </c>
    </row>
    <row r="34" spans="1:234" ht="12.75" thickBot="1" x14ac:dyDescent="0.25">
      <c r="A34" s="173" t="s">
        <v>241</v>
      </c>
      <c r="B34" s="50" t="s">
        <v>37</v>
      </c>
      <c r="C34" s="30">
        <v>6</v>
      </c>
      <c r="D34" s="30">
        <v>6</v>
      </c>
      <c r="E34" s="259"/>
      <c r="F34" s="30"/>
      <c r="G34" s="216">
        <v>0</v>
      </c>
      <c r="H34" s="31">
        <f t="shared" si="5"/>
        <v>-6</v>
      </c>
    </row>
    <row r="35" spans="1:234" ht="12" customHeight="1" x14ac:dyDescent="0.2">
      <c r="A35" s="534" t="s">
        <v>242</v>
      </c>
      <c r="B35" s="536" t="s">
        <v>38</v>
      </c>
      <c r="C35" s="538">
        <f>C37+C45</f>
        <v>11620.1</v>
      </c>
      <c r="D35" s="538">
        <f>D37+D45</f>
        <v>11554.1</v>
      </c>
      <c r="E35" s="555">
        <f>E37+E45</f>
        <v>1734.5649499999997</v>
      </c>
      <c r="F35" s="530">
        <f>F39+F40+F42+F45</f>
        <v>1178.99332</v>
      </c>
      <c r="G35" s="532">
        <f>E35/D35*100</f>
        <v>15.012549224950448</v>
      </c>
      <c r="H35" s="522">
        <f t="shared" si="5"/>
        <v>-9819.5350500000004</v>
      </c>
    </row>
    <row r="36" spans="1:234" ht="12.75" thickBot="1" x14ac:dyDescent="0.25">
      <c r="A36" s="535"/>
      <c r="B36" s="537"/>
      <c r="C36" s="539"/>
      <c r="D36" s="539"/>
      <c r="E36" s="556"/>
      <c r="F36" s="531"/>
      <c r="G36" s="533"/>
      <c r="H36" s="523"/>
    </row>
    <row r="37" spans="1:234" ht="60" x14ac:dyDescent="0.2">
      <c r="A37" s="111" t="s">
        <v>243</v>
      </c>
      <c r="B37" s="51" t="s">
        <v>39</v>
      </c>
      <c r="C37" s="16">
        <f>C38+C40+C42+C44</f>
        <v>11309.1</v>
      </c>
      <c r="D37" s="16">
        <f>D38+D40+D42+D44</f>
        <v>11243.1</v>
      </c>
      <c r="E37" s="264">
        <f>E38+E40+E42+E44</f>
        <v>1496.4258699999998</v>
      </c>
      <c r="F37" s="16">
        <f t="shared" ref="F37" si="9">F38+F40+F42+F44</f>
        <v>1002.50807</v>
      </c>
      <c r="G37" s="42">
        <f t="shared" ref="G37:G50" si="10">E37/D37*100</f>
        <v>13.309726587862775</v>
      </c>
      <c r="H37" s="18">
        <f t="shared" ref="H37:H88" si="11">E37-D37</f>
        <v>-9746.6741300000012</v>
      </c>
    </row>
    <row r="38" spans="1:234" ht="36" x14ac:dyDescent="0.2">
      <c r="A38" s="90" t="s">
        <v>244</v>
      </c>
      <c r="B38" s="52" t="s">
        <v>40</v>
      </c>
      <c r="C38" s="19">
        <f>C39</f>
        <v>10328.700000000001</v>
      </c>
      <c r="D38" s="19">
        <f>D39</f>
        <v>10262.700000000001</v>
      </c>
      <c r="E38" s="263">
        <f>E39</f>
        <v>1306.1190099999999</v>
      </c>
      <c r="F38" s="19">
        <f>F39</f>
        <v>956.48914000000002</v>
      </c>
      <c r="G38" s="42">
        <f t="shared" si="10"/>
        <v>12.726855603301274</v>
      </c>
      <c r="H38" s="20">
        <f t="shared" si="11"/>
        <v>-8956.5809900000004</v>
      </c>
    </row>
    <row r="39" spans="1:234" ht="36" x14ac:dyDescent="0.2">
      <c r="A39" s="123" t="s">
        <v>245</v>
      </c>
      <c r="B39" s="53" t="s">
        <v>40</v>
      </c>
      <c r="C39" s="33">
        <v>10328.700000000001</v>
      </c>
      <c r="D39" s="33">
        <v>10262.700000000001</v>
      </c>
      <c r="E39" s="260">
        <v>1306.1190099999999</v>
      </c>
      <c r="F39" s="217">
        <v>956.48914000000002</v>
      </c>
      <c r="G39" s="218">
        <f t="shared" si="10"/>
        <v>12.726855603301274</v>
      </c>
      <c r="H39" s="219">
        <f t="shared" si="11"/>
        <v>-8956.5809900000004</v>
      </c>
    </row>
    <row r="40" spans="1:234" ht="24" x14ac:dyDescent="0.2">
      <c r="A40" s="175" t="s">
        <v>246</v>
      </c>
      <c r="B40" s="43" t="s">
        <v>41</v>
      </c>
      <c r="C40" s="19">
        <f>C41</f>
        <v>669.9</v>
      </c>
      <c r="D40" s="19">
        <f>D41</f>
        <v>669.9</v>
      </c>
      <c r="E40" s="20">
        <f>E41</f>
        <v>0</v>
      </c>
      <c r="F40" s="19">
        <f>F41</f>
        <v>0</v>
      </c>
      <c r="G40" s="42">
        <f t="shared" si="10"/>
        <v>0</v>
      </c>
      <c r="H40" s="20">
        <f t="shared" si="11"/>
        <v>-669.9</v>
      </c>
    </row>
    <row r="41" spans="1:234" ht="24" x14ac:dyDescent="0.2">
      <c r="A41" s="176" t="s">
        <v>247</v>
      </c>
      <c r="B41" s="40" t="s">
        <v>41</v>
      </c>
      <c r="C41" s="30">
        <v>669.9</v>
      </c>
      <c r="D41" s="30">
        <v>669.9</v>
      </c>
      <c r="E41" s="259"/>
      <c r="F41" s="30">
        <v>0</v>
      </c>
      <c r="G41" s="216">
        <f t="shared" si="10"/>
        <v>0</v>
      </c>
      <c r="H41" s="31">
        <f t="shared" si="11"/>
        <v>-669.9</v>
      </c>
    </row>
    <row r="42" spans="1:234" ht="60" x14ac:dyDescent="0.2">
      <c r="A42" s="123" t="s">
        <v>248</v>
      </c>
      <c r="B42" s="161" t="s">
        <v>42</v>
      </c>
      <c r="C42" s="21">
        <f>C43</f>
        <v>107.4</v>
      </c>
      <c r="D42" s="21">
        <f>D43</f>
        <v>107.4</v>
      </c>
      <c r="E42" s="263">
        <f>E43</f>
        <v>70.24588</v>
      </c>
      <c r="F42" s="19">
        <f>F43</f>
        <v>46.018929999999997</v>
      </c>
      <c r="G42" s="42">
        <f t="shared" si="10"/>
        <v>65.405847299813786</v>
      </c>
      <c r="H42" s="55">
        <f t="shared" si="11"/>
        <v>-37.154120000000006</v>
      </c>
    </row>
    <row r="43" spans="1:234" s="56" customFormat="1" ht="48" x14ac:dyDescent="0.2">
      <c r="A43" s="180" t="s">
        <v>249</v>
      </c>
      <c r="B43" s="40" t="s">
        <v>43</v>
      </c>
      <c r="C43" s="30">
        <v>107.4</v>
      </c>
      <c r="D43" s="30">
        <v>107.4</v>
      </c>
      <c r="E43" s="259">
        <v>70.24588</v>
      </c>
      <c r="F43" s="220">
        <v>46.018929999999997</v>
      </c>
      <c r="G43" s="216">
        <f t="shared" si="10"/>
        <v>65.405847299813786</v>
      </c>
      <c r="H43" s="31">
        <f t="shared" si="11"/>
        <v>-37.154120000000006</v>
      </c>
    </row>
    <row r="44" spans="1:234" s="56" customFormat="1" ht="84.75" thickBot="1" x14ac:dyDescent="0.25">
      <c r="A44" s="123" t="s">
        <v>250</v>
      </c>
      <c r="B44" s="213" t="s">
        <v>44</v>
      </c>
      <c r="C44" s="57">
        <v>203.1</v>
      </c>
      <c r="D44" s="57">
        <v>203.1</v>
      </c>
      <c r="E44" s="268">
        <v>120.06098</v>
      </c>
      <c r="F44" s="59"/>
      <c r="G44" s="42">
        <f t="shared" si="10"/>
        <v>59.114219596257996</v>
      </c>
      <c r="H44" s="20">
        <f t="shared" si="11"/>
        <v>-83.039019999999994</v>
      </c>
    </row>
    <row r="45" spans="1:234" s="61" customFormat="1" ht="12.75" thickBot="1" x14ac:dyDescent="0.25">
      <c r="A45" s="60" t="s">
        <v>251</v>
      </c>
      <c r="B45" s="189" t="s">
        <v>45</v>
      </c>
      <c r="C45" s="25">
        <f>C46+C47</f>
        <v>311</v>
      </c>
      <c r="D45" s="25">
        <f>D46+D47</f>
        <v>311</v>
      </c>
      <c r="E45" s="279">
        <f>E46+E47</f>
        <v>238.13908000000001</v>
      </c>
      <c r="F45" s="25">
        <f t="shared" ref="F45" si="12">F46+F47</f>
        <v>176.48525000000001</v>
      </c>
      <c r="G45" s="188">
        <f t="shared" si="10"/>
        <v>76.572051446945338</v>
      </c>
      <c r="H45" s="27">
        <f t="shared" si="11"/>
        <v>-72.860919999999993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56" customFormat="1" x14ac:dyDescent="0.2">
      <c r="A46" s="105" t="s">
        <v>252</v>
      </c>
      <c r="B46" s="48" t="s">
        <v>45</v>
      </c>
      <c r="C46" s="62">
        <v>300</v>
      </c>
      <c r="D46" s="62">
        <v>300</v>
      </c>
      <c r="E46" s="269">
        <v>210.2398</v>
      </c>
      <c r="F46" s="64">
        <v>176.48525000000001</v>
      </c>
      <c r="G46" s="23">
        <f t="shared" si="10"/>
        <v>70.079933333333329</v>
      </c>
      <c r="H46" s="38">
        <f t="shared" si="11"/>
        <v>-89.760199999999998</v>
      </c>
    </row>
    <row r="47" spans="1:234" s="56" customFormat="1" ht="72.75" thickBot="1" x14ac:dyDescent="0.25">
      <c r="A47" s="177" t="s">
        <v>253</v>
      </c>
      <c r="B47" s="65" t="s">
        <v>46</v>
      </c>
      <c r="C47" s="21">
        <v>11</v>
      </c>
      <c r="D47" s="21">
        <v>11</v>
      </c>
      <c r="E47" s="265">
        <v>27.899280000000001</v>
      </c>
      <c r="F47" s="21"/>
      <c r="G47" s="54">
        <f t="shared" si="10"/>
        <v>253.62981818181817</v>
      </c>
      <c r="H47" s="22"/>
    </row>
    <row r="48" spans="1:234" s="56" customFormat="1" ht="12.75" thickBot="1" x14ac:dyDescent="0.25">
      <c r="A48" s="60" t="s">
        <v>264</v>
      </c>
      <c r="B48" s="187" t="s">
        <v>47</v>
      </c>
      <c r="C48" s="190">
        <f>C49</f>
        <v>76.8</v>
      </c>
      <c r="D48" s="190">
        <f>D49</f>
        <v>76.8</v>
      </c>
      <c r="E48" s="325">
        <f>E49</f>
        <v>17.438549999999999</v>
      </c>
      <c r="F48" s="190">
        <f>F49</f>
        <v>20.559460000000001</v>
      </c>
      <c r="G48" s="188">
        <f t="shared" si="10"/>
        <v>22.706445312500001</v>
      </c>
      <c r="H48" s="27">
        <f t="shared" si="11"/>
        <v>-59.361449999999998</v>
      </c>
    </row>
    <row r="49" spans="1:8" s="56" customFormat="1" x14ac:dyDescent="0.2">
      <c r="A49" s="134" t="s">
        <v>265</v>
      </c>
      <c r="B49" s="67" t="s">
        <v>48</v>
      </c>
      <c r="C49" s="16">
        <f>C51+C50+C52</f>
        <v>76.8</v>
      </c>
      <c r="D49" s="16">
        <f>D51+D50+D52</f>
        <v>76.8</v>
      </c>
      <c r="E49" s="264">
        <f t="shared" ref="E49:F49" si="13">E51+E50+E52</f>
        <v>17.438549999999999</v>
      </c>
      <c r="F49" s="16">
        <f t="shared" si="13"/>
        <v>20.559460000000001</v>
      </c>
      <c r="G49" s="17">
        <f t="shared" si="10"/>
        <v>22.706445312500001</v>
      </c>
      <c r="H49" s="18">
        <f t="shared" si="11"/>
        <v>-59.361449999999998</v>
      </c>
    </row>
    <row r="50" spans="1:8" s="56" customFormat="1" ht="24" x14ac:dyDescent="0.2">
      <c r="A50" s="173" t="s">
        <v>263</v>
      </c>
      <c r="B50" s="165" t="s">
        <v>49</v>
      </c>
      <c r="C50" s="30">
        <v>75.599999999999994</v>
      </c>
      <c r="D50" s="30">
        <v>75.599999999999994</v>
      </c>
      <c r="E50" s="259">
        <v>13.76763</v>
      </c>
      <c r="F50" s="30">
        <v>28.00207</v>
      </c>
      <c r="G50" s="157">
        <f t="shared" si="10"/>
        <v>18.211150793650795</v>
      </c>
      <c r="H50" s="31">
        <f t="shared" si="11"/>
        <v>-61.832369999999997</v>
      </c>
    </row>
    <row r="51" spans="1:8" s="56" customFormat="1" x14ac:dyDescent="0.2">
      <c r="A51" s="173" t="s">
        <v>262</v>
      </c>
      <c r="B51" s="166" t="s">
        <v>50</v>
      </c>
      <c r="C51" s="30">
        <v>1.2</v>
      </c>
      <c r="D51" s="30">
        <v>1.2</v>
      </c>
      <c r="E51" s="259">
        <v>3.80145</v>
      </c>
      <c r="F51" s="30">
        <v>2.9350800000000001</v>
      </c>
      <c r="G51" s="157">
        <f>E51/D51*100</f>
        <v>316.78750000000002</v>
      </c>
      <c r="H51" s="31">
        <f t="shared" si="11"/>
        <v>2.6014499999999998</v>
      </c>
    </row>
    <row r="52" spans="1:8" s="56" customFormat="1" ht="24.75" thickBot="1" x14ac:dyDescent="0.25">
      <c r="A52" s="178" t="s">
        <v>261</v>
      </c>
      <c r="B52" s="167" t="s">
        <v>51</v>
      </c>
      <c r="C52" s="168"/>
      <c r="D52" s="168"/>
      <c r="E52" s="270">
        <v>-0.13053000000000001</v>
      </c>
      <c r="F52" s="168">
        <v>-10.377689999999999</v>
      </c>
      <c r="G52" s="170" t="e">
        <f>E52/D52*100</f>
        <v>#DIV/0!</v>
      </c>
      <c r="H52" s="169">
        <f t="shared" si="11"/>
        <v>-0.13053000000000001</v>
      </c>
    </row>
    <row r="53" spans="1:8" s="56" customFormat="1" ht="12.75" thickBot="1" x14ac:dyDescent="0.25">
      <c r="A53" s="290" t="s">
        <v>260</v>
      </c>
      <c r="B53" s="70" t="s">
        <v>52</v>
      </c>
      <c r="C53" s="72">
        <f t="shared" ref="C53:F54" si="14">C54</f>
        <v>0</v>
      </c>
      <c r="D53" s="72">
        <f t="shared" si="14"/>
        <v>24</v>
      </c>
      <c r="E53" s="326">
        <f t="shared" si="14"/>
        <v>24.394870000000001</v>
      </c>
      <c r="F53" s="118">
        <f t="shared" si="14"/>
        <v>0</v>
      </c>
      <c r="G53" s="289">
        <f t="shared" ref="G53:G55" si="15">E53/D53*100</f>
        <v>101.64529166666667</v>
      </c>
      <c r="H53" s="287">
        <f t="shared" si="11"/>
        <v>0.39487000000000094</v>
      </c>
    </row>
    <row r="54" spans="1:8" s="56" customFormat="1" x14ac:dyDescent="0.2">
      <c r="A54" s="174" t="s">
        <v>259</v>
      </c>
      <c r="B54" s="223" t="s">
        <v>53</v>
      </c>
      <c r="C54" s="16">
        <f t="shared" si="14"/>
        <v>0</v>
      </c>
      <c r="D54" s="16">
        <f t="shared" si="14"/>
        <v>24</v>
      </c>
      <c r="E54" s="264">
        <f t="shared" si="14"/>
        <v>24.394870000000001</v>
      </c>
      <c r="F54" s="18">
        <f t="shared" si="14"/>
        <v>0</v>
      </c>
      <c r="G54" s="17">
        <f t="shared" si="15"/>
        <v>101.64529166666667</v>
      </c>
      <c r="H54" s="20">
        <f t="shared" si="11"/>
        <v>0.39487000000000094</v>
      </c>
    </row>
    <row r="55" spans="1:8" s="56" customFormat="1" ht="12.75" thickBot="1" x14ac:dyDescent="0.25">
      <c r="A55" s="178" t="s">
        <v>258</v>
      </c>
      <c r="B55" s="224" t="s">
        <v>54</v>
      </c>
      <c r="C55" s="168">
        <v>0</v>
      </c>
      <c r="D55" s="168">
        <v>24</v>
      </c>
      <c r="E55" s="270">
        <v>24.394870000000001</v>
      </c>
      <c r="F55" s="168"/>
      <c r="G55" s="170">
        <f t="shared" si="15"/>
        <v>101.64529166666667</v>
      </c>
      <c r="H55" s="169">
        <f t="shared" si="11"/>
        <v>0.39487000000000094</v>
      </c>
    </row>
    <row r="56" spans="1:8" s="56" customFormat="1" ht="12.75" thickBot="1" x14ac:dyDescent="0.25">
      <c r="A56" s="60" t="s">
        <v>55</v>
      </c>
      <c r="B56" s="192" t="s">
        <v>56</v>
      </c>
      <c r="C56" s="74">
        <f>C57</f>
        <v>125</v>
      </c>
      <c r="D56" s="74">
        <f>D57</f>
        <v>141</v>
      </c>
      <c r="E56" s="272">
        <f t="shared" ref="E56:F57" si="16">E57</f>
        <v>236.67</v>
      </c>
      <c r="F56" s="74">
        <f t="shared" si="16"/>
        <v>110.88021000000001</v>
      </c>
      <c r="G56" s="75">
        <f>E56/D56*100</f>
        <v>167.85106382978722</v>
      </c>
      <c r="H56" s="287">
        <f t="shared" si="11"/>
        <v>95.669999999999987</v>
      </c>
    </row>
    <row r="57" spans="1:8" s="56" customFormat="1" ht="24" x14ac:dyDescent="0.2">
      <c r="A57" s="164" t="s">
        <v>255</v>
      </c>
      <c r="B57" s="155" t="s">
        <v>256</v>
      </c>
      <c r="C57" s="63">
        <f>C58</f>
        <v>125</v>
      </c>
      <c r="D57" s="63">
        <f>D58</f>
        <v>141</v>
      </c>
      <c r="E57" s="269">
        <f t="shared" si="16"/>
        <v>236.67</v>
      </c>
      <c r="F57" s="63">
        <f t="shared" si="16"/>
        <v>110.88021000000001</v>
      </c>
      <c r="G57" s="17">
        <f t="shared" ref="G57:G77" si="17">E57/D57*100</f>
        <v>167.85106382978722</v>
      </c>
      <c r="H57" s="22">
        <f t="shared" si="11"/>
        <v>95.669999999999987</v>
      </c>
    </row>
    <row r="58" spans="1:8" s="10" customFormat="1" ht="36.75" thickBot="1" x14ac:dyDescent="0.25">
      <c r="A58" s="186" t="s">
        <v>257</v>
      </c>
      <c r="B58" s="162" t="s">
        <v>57</v>
      </c>
      <c r="C58" s="33">
        <v>125</v>
      </c>
      <c r="D58" s="33">
        <v>141</v>
      </c>
      <c r="E58" s="260">
        <v>236.67</v>
      </c>
      <c r="F58" s="33">
        <v>110.88021000000001</v>
      </c>
      <c r="G58" s="157">
        <f t="shared" si="17"/>
        <v>167.85106382978722</v>
      </c>
      <c r="H58" s="34">
        <f t="shared" si="11"/>
        <v>95.669999999999987</v>
      </c>
    </row>
    <row r="59" spans="1:8" x14ac:dyDescent="0.2">
      <c r="A59" s="293" t="s">
        <v>254</v>
      </c>
      <c r="B59" s="308" t="s">
        <v>58</v>
      </c>
      <c r="C59" s="309">
        <f t="shared" ref="C59:D59" si="18">C60+C81+C83+C85+C88</f>
        <v>196</v>
      </c>
      <c r="D59" s="309">
        <f t="shared" si="18"/>
        <v>222</v>
      </c>
      <c r="E59" s="327">
        <f>E60+E81+E83+E85+E88</f>
        <v>269.81512999999995</v>
      </c>
      <c r="F59" s="345">
        <f>F60+F81+F83+F85+F88</f>
        <v>451.08629000000002</v>
      </c>
      <c r="G59" s="310">
        <f t="shared" si="17"/>
        <v>121.53834684684684</v>
      </c>
      <c r="H59" s="292">
        <f t="shared" si="11"/>
        <v>47.815129999999954</v>
      </c>
    </row>
    <row r="60" spans="1:8" ht="24" x14ac:dyDescent="0.2">
      <c r="A60" s="320" t="s">
        <v>320</v>
      </c>
      <c r="B60" s="307" t="s">
        <v>290</v>
      </c>
      <c r="C60" s="346">
        <f t="shared" ref="C60:D60" si="19">C61+C63+C65+C67+C69+C71+C73+C75+C77+C79</f>
        <v>196</v>
      </c>
      <c r="D60" s="346">
        <f t="shared" si="19"/>
        <v>196</v>
      </c>
      <c r="E60" s="328">
        <f>E61+E63+E65+E67+E69+E71+E73+E75+E77+E79</f>
        <v>111.79198</v>
      </c>
      <c r="F60" s="346">
        <f>F61+F63+F65+F67+F69+F71+F73+F75+F77+F79</f>
        <v>78.874610000000018</v>
      </c>
      <c r="G60" s="313" t="e">
        <f t="shared" ref="G60:H60" si="20">G61+G63+G65+G65+G67+G69+G71+G73+G75+G77+G79</f>
        <v>#DIV/0!</v>
      </c>
      <c r="H60" s="313">
        <f t="shared" si="20"/>
        <v>-87.332210000000003</v>
      </c>
    </row>
    <row r="61" spans="1:8" ht="36" x14ac:dyDescent="0.2">
      <c r="A61" s="311" t="s">
        <v>291</v>
      </c>
      <c r="B61" s="312" t="s">
        <v>60</v>
      </c>
      <c r="C61" s="16">
        <f>C62</f>
        <v>8</v>
      </c>
      <c r="D61" s="16">
        <f>D62</f>
        <v>8</v>
      </c>
      <c r="E61" s="264">
        <f>E62</f>
        <v>1.1499999999999999</v>
      </c>
      <c r="F61" s="16">
        <f t="shared" ref="F61" si="21">F62</f>
        <v>1.05</v>
      </c>
      <c r="G61" s="17">
        <f t="shared" si="17"/>
        <v>14.374999999999998</v>
      </c>
      <c r="H61" s="214">
        <f t="shared" si="11"/>
        <v>-6.85</v>
      </c>
    </row>
    <row r="62" spans="1:8" s="10" customFormat="1" ht="48" x14ac:dyDescent="0.2">
      <c r="A62" s="80" t="s">
        <v>319</v>
      </c>
      <c r="B62" s="81" t="s">
        <v>62</v>
      </c>
      <c r="C62" s="89">
        <v>8</v>
      </c>
      <c r="D62" s="89">
        <v>8</v>
      </c>
      <c r="E62" s="274">
        <v>1.1499999999999999</v>
      </c>
      <c r="F62" s="220">
        <v>1.05</v>
      </c>
      <c r="G62" s="157"/>
      <c r="H62" s="31"/>
    </row>
    <row r="63" spans="1:8" ht="48" x14ac:dyDescent="0.2">
      <c r="A63" s="79" t="s">
        <v>292</v>
      </c>
      <c r="B63" s="225" t="s">
        <v>64</v>
      </c>
      <c r="C63" s="16">
        <f>C64</f>
        <v>31</v>
      </c>
      <c r="D63" s="16">
        <f>D64</f>
        <v>31</v>
      </c>
      <c r="E63" s="264">
        <f>E64</f>
        <v>29.18084</v>
      </c>
      <c r="F63" s="16">
        <f>F64</f>
        <v>29.44566</v>
      </c>
      <c r="G63" s="17">
        <f t="shared" si="17"/>
        <v>94.131741935483873</v>
      </c>
      <c r="H63" s="82">
        <f t="shared" si="11"/>
        <v>-1.8191600000000001</v>
      </c>
    </row>
    <row r="64" spans="1:8" ht="72" x14ac:dyDescent="0.2">
      <c r="A64" s="80" t="s">
        <v>318</v>
      </c>
      <c r="B64" s="153" t="s">
        <v>66</v>
      </c>
      <c r="C64" s="89">
        <v>31</v>
      </c>
      <c r="D64" s="89">
        <v>31</v>
      </c>
      <c r="E64" s="274">
        <v>29.18084</v>
      </c>
      <c r="F64" s="30">
        <v>29.44566</v>
      </c>
      <c r="G64" s="157"/>
      <c r="H64" s="222"/>
    </row>
    <row r="65" spans="1:8" ht="36" x14ac:dyDescent="0.2">
      <c r="A65" s="79" t="s">
        <v>317</v>
      </c>
      <c r="B65" s="213" t="s">
        <v>68</v>
      </c>
      <c r="C65" s="16">
        <f>C66</f>
        <v>4</v>
      </c>
      <c r="D65" s="16">
        <f>D66</f>
        <v>4</v>
      </c>
      <c r="E65" s="264">
        <f>E66</f>
        <v>0.87580999999999998</v>
      </c>
      <c r="F65" s="16">
        <f>F66</f>
        <v>3.3270000000000001E-2</v>
      </c>
      <c r="G65" s="17">
        <f t="shared" si="17"/>
        <v>21.895250000000001</v>
      </c>
      <c r="H65" s="82">
        <f t="shared" si="11"/>
        <v>-3.12419</v>
      </c>
    </row>
    <row r="66" spans="1:8" ht="48" x14ac:dyDescent="0.2">
      <c r="A66" s="80" t="s">
        <v>316</v>
      </c>
      <c r="B66" s="153" t="s">
        <v>70</v>
      </c>
      <c r="C66" s="89">
        <v>4</v>
      </c>
      <c r="D66" s="89">
        <v>4</v>
      </c>
      <c r="E66" s="274">
        <v>0.87580999999999998</v>
      </c>
      <c r="F66" s="30">
        <v>3.3270000000000001E-2</v>
      </c>
      <c r="G66" s="157"/>
      <c r="H66" s="222"/>
    </row>
    <row r="67" spans="1:8" ht="36" x14ac:dyDescent="0.2">
      <c r="A67" s="79" t="s">
        <v>314</v>
      </c>
      <c r="B67" s="151" t="s">
        <v>204</v>
      </c>
      <c r="C67" s="16">
        <f>C68</f>
        <v>37</v>
      </c>
      <c r="D67" s="16">
        <f>D68</f>
        <v>37</v>
      </c>
      <c r="E67" s="264">
        <f>E68</f>
        <v>0</v>
      </c>
      <c r="F67" s="16">
        <f>F68</f>
        <v>0</v>
      </c>
      <c r="G67" s="17">
        <f t="shared" si="17"/>
        <v>0</v>
      </c>
      <c r="H67" s="82">
        <f t="shared" si="11"/>
        <v>-37</v>
      </c>
    </row>
    <row r="68" spans="1:8" ht="60" x14ac:dyDescent="0.2">
      <c r="A68" s="80" t="s">
        <v>315</v>
      </c>
      <c r="B68" s="319" t="s">
        <v>206</v>
      </c>
      <c r="C68" s="89">
        <v>37</v>
      </c>
      <c r="D68" s="89">
        <v>37</v>
      </c>
      <c r="E68" s="274">
        <v>0</v>
      </c>
      <c r="F68" s="31"/>
      <c r="G68" s="157"/>
      <c r="H68" s="222"/>
    </row>
    <row r="69" spans="1:8" ht="36" x14ac:dyDescent="0.2">
      <c r="A69" s="79" t="s">
        <v>313</v>
      </c>
      <c r="B69" s="318" t="s">
        <v>72</v>
      </c>
      <c r="C69" s="16">
        <f>C70</f>
        <v>5</v>
      </c>
      <c r="D69" s="16">
        <f>D70</f>
        <v>5</v>
      </c>
      <c r="E69" s="264">
        <f t="shared" ref="E69:F69" si="22">E70</f>
        <v>15</v>
      </c>
      <c r="F69" s="16">
        <f t="shared" si="22"/>
        <v>0</v>
      </c>
      <c r="G69" s="17">
        <f t="shared" si="17"/>
        <v>300</v>
      </c>
      <c r="H69" s="82">
        <f t="shared" si="11"/>
        <v>10</v>
      </c>
    </row>
    <row r="70" spans="1:8" ht="48" x14ac:dyDescent="0.2">
      <c r="A70" s="80" t="s">
        <v>312</v>
      </c>
      <c r="B70" s="153" t="s">
        <v>74</v>
      </c>
      <c r="C70" s="89">
        <v>5</v>
      </c>
      <c r="D70" s="89">
        <v>5</v>
      </c>
      <c r="E70" s="274">
        <v>15</v>
      </c>
      <c r="F70" s="31"/>
      <c r="G70" s="157"/>
      <c r="H70" s="222"/>
    </row>
    <row r="71" spans="1:8" ht="48" x14ac:dyDescent="0.2">
      <c r="A71" s="79" t="s">
        <v>311</v>
      </c>
      <c r="B71" s="318" t="s">
        <v>76</v>
      </c>
      <c r="C71" s="16">
        <f>C72</f>
        <v>0</v>
      </c>
      <c r="D71" s="16">
        <f>D72</f>
        <v>0</v>
      </c>
      <c r="E71" s="264">
        <f>E72</f>
        <v>8.2500499999999999</v>
      </c>
      <c r="F71" s="16">
        <f>F72</f>
        <v>9.0584100000000003</v>
      </c>
      <c r="G71" s="17" t="e">
        <f t="shared" si="17"/>
        <v>#DIV/0!</v>
      </c>
      <c r="H71" s="82">
        <f t="shared" si="11"/>
        <v>8.2500499999999999</v>
      </c>
    </row>
    <row r="72" spans="1:8" ht="60" x14ac:dyDescent="0.2">
      <c r="A72" s="80" t="s">
        <v>310</v>
      </c>
      <c r="B72" s="153" t="s">
        <v>78</v>
      </c>
      <c r="C72" s="89">
        <v>0</v>
      </c>
      <c r="D72" s="89">
        <v>0</v>
      </c>
      <c r="E72" s="274">
        <v>8.2500499999999999</v>
      </c>
      <c r="F72" s="221">
        <v>9.0584100000000003</v>
      </c>
      <c r="G72" s="157"/>
      <c r="H72" s="222"/>
    </row>
    <row r="73" spans="1:8" ht="48" x14ac:dyDescent="0.2">
      <c r="A73" s="79" t="s">
        <v>309</v>
      </c>
      <c r="B73" s="318" t="s">
        <v>80</v>
      </c>
      <c r="C73" s="16">
        <f>C74</f>
        <v>2</v>
      </c>
      <c r="D73" s="16">
        <f>D74</f>
        <v>2</v>
      </c>
      <c r="E73" s="264">
        <f>E74</f>
        <v>0.45</v>
      </c>
      <c r="F73" s="16">
        <f>F74</f>
        <v>0.69774000000000003</v>
      </c>
      <c r="G73" s="17">
        <f t="shared" si="17"/>
        <v>22.5</v>
      </c>
      <c r="H73" s="82">
        <f t="shared" si="11"/>
        <v>-1.55</v>
      </c>
    </row>
    <row r="74" spans="1:8" ht="72" x14ac:dyDescent="0.2">
      <c r="A74" s="80" t="s">
        <v>308</v>
      </c>
      <c r="B74" s="153" t="s">
        <v>82</v>
      </c>
      <c r="C74" s="89">
        <v>2</v>
      </c>
      <c r="D74" s="89">
        <v>2</v>
      </c>
      <c r="E74" s="274">
        <v>0.45</v>
      </c>
      <c r="F74" s="30">
        <v>0.69774000000000003</v>
      </c>
      <c r="G74" s="17"/>
      <c r="H74" s="82"/>
    </row>
    <row r="75" spans="1:8" ht="48" x14ac:dyDescent="0.2">
      <c r="A75" s="79" t="s">
        <v>307</v>
      </c>
      <c r="B75" s="318" t="s">
        <v>270</v>
      </c>
      <c r="C75" s="16">
        <f>C76</f>
        <v>0</v>
      </c>
      <c r="D75" s="16">
        <f>D76</f>
        <v>0</v>
      </c>
      <c r="E75" s="18">
        <f>E76</f>
        <v>6.7182500000000003</v>
      </c>
      <c r="F75" s="16">
        <f t="shared" ref="F75" si="23">F76</f>
        <v>0</v>
      </c>
      <c r="G75" s="17" t="e">
        <f t="shared" si="17"/>
        <v>#DIV/0!</v>
      </c>
      <c r="H75" s="82">
        <f t="shared" si="11"/>
        <v>6.7182500000000003</v>
      </c>
    </row>
    <row r="76" spans="1:8" ht="60" x14ac:dyDescent="0.2">
      <c r="A76" s="80" t="s">
        <v>306</v>
      </c>
      <c r="B76" s="153" t="s">
        <v>272</v>
      </c>
      <c r="C76" s="89"/>
      <c r="D76" s="89"/>
      <c r="E76" s="274">
        <v>6.7182500000000003</v>
      </c>
      <c r="F76" s="89"/>
      <c r="G76" s="157"/>
      <c r="H76" s="222"/>
    </row>
    <row r="77" spans="1:8" ht="36" x14ac:dyDescent="0.2">
      <c r="A77" s="79" t="s">
        <v>305</v>
      </c>
      <c r="B77" s="213" t="s">
        <v>84</v>
      </c>
      <c r="C77" s="16">
        <f>C78</f>
        <v>74</v>
      </c>
      <c r="D77" s="16">
        <f>D78</f>
        <v>74</v>
      </c>
      <c r="E77" s="264">
        <f t="shared" ref="E77:F77" si="24">E78</f>
        <v>1.848E-2</v>
      </c>
      <c r="F77" s="16">
        <f t="shared" si="24"/>
        <v>2</v>
      </c>
      <c r="G77" s="17">
        <f t="shared" si="17"/>
        <v>2.4972972972972973E-2</v>
      </c>
      <c r="H77" s="82">
        <f t="shared" si="11"/>
        <v>-73.981520000000003</v>
      </c>
    </row>
    <row r="78" spans="1:8" ht="48" x14ac:dyDescent="0.2">
      <c r="A78" s="80" t="s">
        <v>304</v>
      </c>
      <c r="B78" s="153" t="s">
        <v>86</v>
      </c>
      <c r="C78" s="89">
        <v>74</v>
      </c>
      <c r="D78" s="89">
        <v>74</v>
      </c>
      <c r="E78" s="274">
        <v>1.848E-2</v>
      </c>
      <c r="F78" s="30">
        <v>2</v>
      </c>
      <c r="G78" s="216"/>
      <c r="H78" s="222"/>
    </row>
    <row r="79" spans="1:8" ht="48" x14ac:dyDescent="0.2">
      <c r="A79" s="79" t="s">
        <v>303</v>
      </c>
      <c r="B79" s="225" t="s">
        <v>88</v>
      </c>
      <c r="C79" s="16">
        <f>C80</f>
        <v>35</v>
      </c>
      <c r="D79" s="16">
        <f>D80</f>
        <v>35</v>
      </c>
      <c r="E79" s="264">
        <f>E80</f>
        <v>50.14855</v>
      </c>
      <c r="F79" s="16">
        <f>F80</f>
        <v>36.589530000000003</v>
      </c>
      <c r="G79" s="42">
        <f t="shared" ref="G79:G88" si="25">E79/D79*100</f>
        <v>143.28157142857143</v>
      </c>
      <c r="H79" s="82">
        <f t="shared" si="11"/>
        <v>15.14855</v>
      </c>
    </row>
    <row r="80" spans="1:8" ht="60" x14ac:dyDescent="0.2">
      <c r="A80" s="83" t="s">
        <v>302</v>
      </c>
      <c r="B80" s="84" t="s">
        <v>90</v>
      </c>
      <c r="C80" s="89">
        <v>35</v>
      </c>
      <c r="D80" s="89">
        <v>35</v>
      </c>
      <c r="E80" s="274">
        <v>50.14855</v>
      </c>
      <c r="F80" s="30">
        <v>36.589530000000003</v>
      </c>
      <c r="G80" s="216"/>
      <c r="H80" s="222"/>
    </row>
    <row r="81" spans="1:8" ht="24" x14ac:dyDescent="0.2">
      <c r="A81" s="294" t="s">
        <v>296</v>
      </c>
      <c r="B81" s="314" t="s">
        <v>92</v>
      </c>
      <c r="C81" s="18">
        <f>C82</f>
        <v>0</v>
      </c>
      <c r="D81" s="18">
        <f>D82</f>
        <v>0</v>
      </c>
      <c r="E81" s="264">
        <f>E82</f>
        <v>5.7481900000000001</v>
      </c>
      <c r="F81" s="18">
        <f>F82</f>
        <v>0</v>
      </c>
      <c r="G81" s="42" t="e">
        <f t="shared" si="25"/>
        <v>#DIV/0!</v>
      </c>
      <c r="H81" s="82">
        <f t="shared" si="11"/>
        <v>5.7481900000000001</v>
      </c>
    </row>
    <row r="82" spans="1:8" ht="48" x14ac:dyDescent="0.2">
      <c r="A82" s="85" t="s">
        <v>295</v>
      </c>
      <c r="B82" s="88" t="s">
        <v>94</v>
      </c>
      <c r="C82" s="16"/>
      <c r="D82" s="16"/>
      <c r="E82" s="264">
        <v>5.7481900000000001</v>
      </c>
      <c r="F82" s="19"/>
      <c r="G82" s="42"/>
      <c r="H82" s="82"/>
    </row>
    <row r="83" spans="1:8" ht="36" x14ac:dyDescent="0.2">
      <c r="A83" s="86" t="s">
        <v>294</v>
      </c>
      <c r="B83" s="315" t="s">
        <v>96</v>
      </c>
      <c r="C83" s="20">
        <f>C84</f>
        <v>0</v>
      </c>
      <c r="D83" s="20">
        <f>D84</f>
        <v>26</v>
      </c>
      <c r="E83" s="264">
        <f>E84</f>
        <v>28.649909999999998</v>
      </c>
      <c r="F83" s="16">
        <f>F84</f>
        <v>0</v>
      </c>
      <c r="G83" s="42">
        <f>E83/D83*100</f>
        <v>110.19196153846154</v>
      </c>
      <c r="H83" s="82">
        <f t="shared" si="11"/>
        <v>2.6499099999999984</v>
      </c>
    </row>
    <row r="84" spans="1:8" ht="48" x14ac:dyDescent="0.2">
      <c r="A84" s="85" t="s">
        <v>293</v>
      </c>
      <c r="B84" s="88" t="s">
        <v>98</v>
      </c>
      <c r="C84" s="16"/>
      <c r="D84" s="16">
        <v>26</v>
      </c>
      <c r="E84" s="264">
        <v>28.649909999999998</v>
      </c>
      <c r="F84" s="19"/>
      <c r="G84" s="42"/>
      <c r="H84" s="82"/>
    </row>
    <row r="85" spans="1:8" ht="48" x14ac:dyDescent="0.2">
      <c r="A85" s="90" t="s">
        <v>297</v>
      </c>
      <c r="B85" s="317" t="s">
        <v>100</v>
      </c>
      <c r="C85" s="19">
        <f>C86+C87</f>
        <v>0</v>
      </c>
      <c r="D85" s="19">
        <f>D86+D87</f>
        <v>0</v>
      </c>
      <c r="E85" s="263">
        <f>E86+E87</f>
        <v>0.62504999999999999</v>
      </c>
      <c r="F85" s="19">
        <f>F86+F87</f>
        <v>12.211679999999999</v>
      </c>
      <c r="G85" s="42" t="e">
        <f t="shared" si="25"/>
        <v>#DIV/0!</v>
      </c>
      <c r="H85" s="82">
        <f t="shared" si="11"/>
        <v>0.62504999999999999</v>
      </c>
    </row>
    <row r="86" spans="1:8" ht="48" x14ac:dyDescent="0.2">
      <c r="A86" s="91" t="s">
        <v>299</v>
      </c>
      <c r="B86" s="226" t="s">
        <v>102</v>
      </c>
      <c r="C86" s="33"/>
      <c r="D86" s="33"/>
      <c r="E86" s="260">
        <v>5.0000000000000002E-5</v>
      </c>
      <c r="F86" s="33">
        <v>11.59958</v>
      </c>
      <c r="G86" s="216" t="e">
        <f t="shared" si="25"/>
        <v>#DIV/0!</v>
      </c>
      <c r="H86" s="222">
        <f t="shared" si="11"/>
        <v>5.0000000000000002E-5</v>
      </c>
    </row>
    <row r="87" spans="1:8" ht="48" x14ac:dyDescent="0.2">
      <c r="A87" s="91" t="s">
        <v>298</v>
      </c>
      <c r="B87" s="226" t="s">
        <v>104</v>
      </c>
      <c r="C87" s="33"/>
      <c r="D87" s="33"/>
      <c r="E87" s="260">
        <v>0.625</v>
      </c>
      <c r="F87" s="33">
        <v>0.61209999999999998</v>
      </c>
      <c r="G87" s="218" t="e">
        <f t="shared" si="25"/>
        <v>#DIV/0!</v>
      </c>
      <c r="H87" s="222">
        <f t="shared" si="11"/>
        <v>0.625</v>
      </c>
    </row>
    <row r="88" spans="1:8" x14ac:dyDescent="0.2">
      <c r="A88" s="92" t="s">
        <v>300</v>
      </c>
      <c r="B88" s="316" t="s">
        <v>106</v>
      </c>
      <c r="C88" s="19">
        <f>C89</f>
        <v>0</v>
      </c>
      <c r="D88" s="19">
        <f>D89</f>
        <v>0</v>
      </c>
      <c r="E88" s="263">
        <f>E89</f>
        <v>123</v>
      </c>
      <c r="F88" s="19">
        <f>F89</f>
        <v>360</v>
      </c>
      <c r="G88" s="54" t="e">
        <f t="shared" si="25"/>
        <v>#DIV/0!</v>
      </c>
      <c r="H88" s="82">
        <f t="shared" si="11"/>
        <v>123</v>
      </c>
    </row>
    <row r="89" spans="1:8" ht="72.75" thickBot="1" x14ac:dyDescent="0.25">
      <c r="A89" s="93" t="s">
        <v>301</v>
      </c>
      <c r="B89" s="227" t="s">
        <v>108</v>
      </c>
      <c r="C89" s="33"/>
      <c r="D89" s="33"/>
      <c r="E89" s="260">
        <v>123</v>
      </c>
      <c r="F89" s="33">
        <v>360</v>
      </c>
      <c r="G89" s="54"/>
      <c r="H89" s="82"/>
    </row>
    <row r="90" spans="1:8" ht="12.75" thickBot="1" x14ac:dyDescent="0.25">
      <c r="A90" s="194" t="s">
        <v>109</v>
      </c>
      <c r="B90" s="193" t="s">
        <v>110</v>
      </c>
      <c r="C90" s="25">
        <f>C91+C92</f>
        <v>0</v>
      </c>
      <c r="D90" s="25">
        <f>D91+D92</f>
        <v>0</v>
      </c>
      <c r="E90" s="279">
        <f t="shared" ref="E90:F90" si="26">E91+E92</f>
        <v>1</v>
      </c>
      <c r="F90" s="25">
        <f t="shared" si="26"/>
        <v>115.60696</v>
      </c>
      <c r="G90" s="26" t="e">
        <f>E90/D90*100</f>
        <v>#DIV/0!</v>
      </c>
      <c r="H90" s="27">
        <f t="shared" ref="H90:H107" si="27">E90-D90</f>
        <v>1</v>
      </c>
    </row>
    <row r="91" spans="1:8" x14ac:dyDescent="0.2">
      <c r="A91" s="94" t="s">
        <v>111</v>
      </c>
      <c r="B91" s="67" t="s">
        <v>112</v>
      </c>
      <c r="C91" s="16"/>
      <c r="D91" s="16"/>
      <c r="E91" s="264">
        <v>1</v>
      </c>
      <c r="F91" s="16"/>
      <c r="G91" s="17">
        <v>0</v>
      </c>
      <c r="H91" s="18">
        <f t="shared" si="27"/>
        <v>1</v>
      </c>
    </row>
    <row r="92" spans="1:8" ht="12.75" thickBot="1" x14ac:dyDescent="0.25">
      <c r="A92" s="95" t="s">
        <v>113</v>
      </c>
      <c r="B92" s="39" t="s">
        <v>110</v>
      </c>
      <c r="C92" s="21"/>
      <c r="D92" s="21"/>
      <c r="E92" s="265"/>
      <c r="F92" s="21">
        <v>115.60696</v>
      </c>
      <c r="G92" s="54">
        <v>0</v>
      </c>
      <c r="H92" s="22">
        <f t="shared" si="27"/>
        <v>0</v>
      </c>
    </row>
    <row r="93" spans="1:8" x14ac:dyDescent="0.2">
      <c r="A93" s="206" t="s">
        <v>114</v>
      </c>
      <c r="B93" s="198" t="s">
        <v>115</v>
      </c>
      <c r="C93" s="96">
        <f>C94+C143+C140+C138+C132</f>
        <v>417183.88399999996</v>
      </c>
      <c r="D93" s="96">
        <f>D94+D143+D140+D138+D132</f>
        <v>433658.28399999999</v>
      </c>
      <c r="E93" s="324">
        <f>E94+E143+E140+E138+E132</f>
        <v>179753.408</v>
      </c>
      <c r="F93" s="96">
        <f>F94+F143+F140+F138</f>
        <v>159629.64799</v>
      </c>
      <c r="G93" s="97">
        <f t="shared" ref="G93:G99" si="28">E93/D93*100</f>
        <v>41.45047255686692</v>
      </c>
      <c r="H93" s="98">
        <f t="shared" si="27"/>
        <v>-253904.87599999999</v>
      </c>
    </row>
    <row r="94" spans="1:8" x14ac:dyDescent="0.2">
      <c r="A94" s="210" t="s">
        <v>116</v>
      </c>
      <c r="B94" s="199" t="s">
        <v>117</v>
      </c>
      <c r="C94" s="99">
        <f>C95+C99+C109</f>
        <v>367021.8</v>
      </c>
      <c r="D94" s="99">
        <f>D95+D99+D109</f>
        <v>382921.8</v>
      </c>
      <c r="E94" s="329">
        <f>E95+E99+E109</f>
        <v>159229.42527000001</v>
      </c>
      <c r="F94" s="99">
        <f>F95+F99+F109+F132</f>
        <v>159663.64288</v>
      </c>
      <c r="G94" s="100">
        <f t="shared" si="28"/>
        <v>41.58275273698181</v>
      </c>
      <c r="H94" s="101">
        <f t="shared" si="27"/>
        <v>-223692.37472999998</v>
      </c>
    </row>
    <row r="95" spans="1:8" ht="12.75" thickBot="1" x14ac:dyDescent="0.25">
      <c r="A95" s="290" t="s">
        <v>118</v>
      </c>
      <c r="B95" s="196" t="s">
        <v>119</v>
      </c>
      <c r="C95" s="102">
        <f>C96+C97</f>
        <v>164388</v>
      </c>
      <c r="D95" s="102">
        <f>D96+D97</f>
        <v>180288</v>
      </c>
      <c r="E95" s="330">
        <f t="shared" ref="E95:F95" si="29">E96+E97</f>
        <v>68048.899999999994</v>
      </c>
      <c r="F95" s="102">
        <f t="shared" si="29"/>
        <v>56359.6</v>
      </c>
      <c r="G95" s="103">
        <f t="shared" si="28"/>
        <v>37.744553159389419</v>
      </c>
      <c r="H95" s="104">
        <f t="shared" si="27"/>
        <v>-112239.1</v>
      </c>
    </row>
    <row r="96" spans="1:8" ht="24" x14ac:dyDescent="0.2">
      <c r="A96" s="111" t="s">
        <v>120</v>
      </c>
      <c r="B96" s="112" t="s">
        <v>266</v>
      </c>
      <c r="C96" s="16">
        <v>164388</v>
      </c>
      <c r="D96" s="16">
        <v>164388</v>
      </c>
      <c r="E96" s="264">
        <v>68048.899999999994</v>
      </c>
      <c r="F96" s="16">
        <v>56359.6</v>
      </c>
      <c r="G96" s="17">
        <f t="shared" si="28"/>
        <v>41.395296493661334</v>
      </c>
      <c r="H96" s="18">
        <f t="shared" si="27"/>
        <v>-96339.1</v>
      </c>
    </row>
    <row r="97" spans="1:8" ht="24.75" thickBot="1" x14ac:dyDescent="0.25">
      <c r="A97" s="236" t="s">
        <v>276</v>
      </c>
      <c r="B97" s="237" t="s">
        <v>277</v>
      </c>
      <c r="C97" s="57"/>
      <c r="D97" s="57">
        <v>15900</v>
      </c>
      <c r="E97" s="268"/>
      <c r="F97" s="57"/>
      <c r="G97" s="17">
        <f t="shared" si="28"/>
        <v>0</v>
      </c>
      <c r="H97" s="18">
        <f t="shared" si="27"/>
        <v>-15900</v>
      </c>
    </row>
    <row r="98" spans="1:8" ht="12.75" thickBot="1" x14ac:dyDescent="0.25">
      <c r="A98" s="60" t="s">
        <v>321</v>
      </c>
      <c r="B98" s="193" t="s">
        <v>322</v>
      </c>
      <c r="C98" s="128"/>
      <c r="D98" s="128"/>
      <c r="E98" s="281"/>
      <c r="F98" s="128"/>
      <c r="G98" s="23"/>
      <c r="H98" s="321"/>
    </row>
    <row r="99" spans="1:8" ht="12.75" thickBot="1" x14ac:dyDescent="0.25">
      <c r="A99" s="60" t="s">
        <v>321</v>
      </c>
      <c r="B99" s="193" t="s">
        <v>122</v>
      </c>
      <c r="C99" s="25">
        <f>C100+C101+C102+C103+C104</f>
        <v>18232.399999999998</v>
      </c>
      <c r="D99" s="25">
        <f>D100+D101+D102+D103+D104</f>
        <v>18232.399999999998</v>
      </c>
      <c r="E99" s="279">
        <f>E100+E101+E102+E103+E104</f>
        <v>9151.2395300000007</v>
      </c>
      <c r="F99" s="25">
        <f t="shared" ref="F99" si="30">F100+F101+F102+F103+F104</f>
        <v>8093.1493600000003</v>
      </c>
      <c r="G99" s="26">
        <f t="shared" si="28"/>
        <v>50.19218276255458</v>
      </c>
      <c r="H99" s="27">
        <f t="shared" si="27"/>
        <v>-9081.1604699999971</v>
      </c>
    </row>
    <row r="100" spans="1:8" ht="36" x14ac:dyDescent="0.2">
      <c r="A100" s="154" t="s">
        <v>123</v>
      </c>
      <c r="B100" s="155" t="s">
        <v>268</v>
      </c>
      <c r="C100" s="62">
        <v>345.6</v>
      </c>
      <c r="D100" s="62">
        <v>345.6</v>
      </c>
      <c r="E100" s="269">
        <v>0</v>
      </c>
      <c r="F100" s="62"/>
      <c r="G100" s="42">
        <v>0</v>
      </c>
      <c r="H100" s="20">
        <f>E100-D100</f>
        <v>-345.6</v>
      </c>
    </row>
    <row r="101" spans="1:8" s="10" customFormat="1" ht="36" x14ac:dyDescent="0.2">
      <c r="A101" s="91" t="s">
        <v>124</v>
      </c>
      <c r="B101" s="68" t="s">
        <v>125</v>
      </c>
      <c r="C101" s="19">
        <v>5538.9</v>
      </c>
      <c r="D101" s="19">
        <v>5538.9</v>
      </c>
      <c r="E101" s="263">
        <v>2621.5940000000001</v>
      </c>
      <c r="F101" s="19">
        <v>2560.9560000000001</v>
      </c>
      <c r="G101" s="42">
        <v>0</v>
      </c>
      <c r="H101" s="20">
        <f>E101-D101</f>
        <v>-2917.3059999999996</v>
      </c>
    </row>
    <row r="102" spans="1:8" s="10" customFormat="1" x14ac:dyDescent="0.2">
      <c r="A102" s="90" t="s">
        <v>126</v>
      </c>
      <c r="B102" s="46" t="s">
        <v>127</v>
      </c>
      <c r="C102" s="19">
        <v>4235.3</v>
      </c>
      <c r="D102" s="19">
        <v>4235.3</v>
      </c>
      <c r="E102" s="263">
        <v>4235.3</v>
      </c>
      <c r="F102" s="19">
        <v>3236.5</v>
      </c>
      <c r="G102" s="42">
        <f>E102/D102*100</f>
        <v>100</v>
      </c>
      <c r="H102" s="20">
        <f>E102-D102</f>
        <v>0</v>
      </c>
    </row>
    <row r="103" spans="1:8" s="10" customFormat="1" ht="24.75" thickBot="1" x14ac:dyDescent="0.25">
      <c r="A103" s="91" t="s">
        <v>207</v>
      </c>
      <c r="B103" s="106" t="s">
        <v>208</v>
      </c>
      <c r="C103" s="21">
        <v>918.3</v>
      </c>
      <c r="D103" s="21">
        <v>918.3</v>
      </c>
      <c r="E103" s="265">
        <v>0</v>
      </c>
      <c r="F103" s="21"/>
      <c r="G103" s="54">
        <f t="shared" ref="G103:G106" si="31">E103/D103*100</f>
        <v>0</v>
      </c>
      <c r="H103" s="20">
        <f t="shared" si="27"/>
        <v>-918.3</v>
      </c>
    </row>
    <row r="104" spans="1:8" ht="12.75" thickBot="1" x14ac:dyDescent="0.25">
      <c r="A104" s="322" t="s">
        <v>128</v>
      </c>
      <c r="B104" s="66" t="s">
        <v>129</v>
      </c>
      <c r="C104" s="118">
        <f>C105+C106+C107+C108</f>
        <v>7194.3</v>
      </c>
      <c r="D104" s="118">
        <f>D105+D106+D107+D108</f>
        <v>7194.3</v>
      </c>
      <c r="E104" s="279">
        <f t="shared" ref="E104:F104" si="32">E105+E106+E107+E108</f>
        <v>2294.3455300000001</v>
      </c>
      <c r="F104" s="118">
        <f t="shared" si="32"/>
        <v>2295.6933600000002</v>
      </c>
      <c r="G104" s="26">
        <f t="shared" si="31"/>
        <v>31.89115730508875</v>
      </c>
      <c r="H104" s="27">
        <f t="shared" si="27"/>
        <v>-4899.9544700000006</v>
      </c>
    </row>
    <row r="105" spans="1:8" x14ac:dyDescent="0.2">
      <c r="A105" s="134" t="s">
        <v>128</v>
      </c>
      <c r="B105" s="67" t="s">
        <v>209</v>
      </c>
      <c r="C105" s="18">
        <v>909</v>
      </c>
      <c r="D105" s="18">
        <v>909</v>
      </c>
      <c r="E105" s="264">
        <v>342.42651000000001</v>
      </c>
      <c r="F105" s="18">
        <v>328.85649000000001</v>
      </c>
      <c r="G105" s="17">
        <f t="shared" si="31"/>
        <v>37.670683168316835</v>
      </c>
      <c r="H105" s="18">
        <f t="shared" si="27"/>
        <v>-566.57348999999999</v>
      </c>
    </row>
    <row r="106" spans="1:8" ht="24" x14ac:dyDescent="0.2">
      <c r="A106" s="243" t="s">
        <v>128</v>
      </c>
      <c r="B106" s="107" t="s">
        <v>130</v>
      </c>
      <c r="C106" s="245">
        <v>1135.8</v>
      </c>
      <c r="D106" s="245">
        <v>1135.8</v>
      </c>
      <c r="E106" s="285">
        <v>592.25400000000002</v>
      </c>
      <c r="F106" s="245">
        <v>536.32600000000002</v>
      </c>
      <c r="G106" s="246">
        <f t="shared" si="31"/>
        <v>52.144215530903338</v>
      </c>
      <c r="H106" s="245">
        <f t="shared" si="27"/>
        <v>-543.54599999999994</v>
      </c>
    </row>
    <row r="107" spans="1:8" ht="24" x14ac:dyDescent="0.2">
      <c r="A107" s="91" t="s">
        <v>131</v>
      </c>
      <c r="B107" s="68" t="s">
        <v>132</v>
      </c>
      <c r="C107" s="20">
        <v>1986.2</v>
      </c>
      <c r="D107" s="20">
        <v>1986.2</v>
      </c>
      <c r="E107" s="263">
        <v>0</v>
      </c>
      <c r="F107" s="20"/>
      <c r="G107" s="42"/>
      <c r="H107" s="20">
        <f t="shared" si="27"/>
        <v>-1986.2</v>
      </c>
    </row>
    <row r="108" spans="1:8" ht="24.75" thickBot="1" x14ac:dyDescent="0.25">
      <c r="A108" s="90" t="s">
        <v>128</v>
      </c>
      <c r="B108" s="286" t="s">
        <v>133</v>
      </c>
      <c r="C108" s="20">
        <v>3163.3</v>
      </c>
      <c r="D108" s="20">
        <v>3163.3</v>
      </c>
      <c r="E108" s="263">
        <v>1359.6650199999999</v>
      </c>
      <c r="F108" s="20">
        <v>1430.5108700000001</v>
      </c>
      <c r="G108" s="42">
        <v>0</v>
      </c>
      <c r="H108" s="20">
        <f>E108-C108</f>
        <v>-1803.6349800000003</v>
      </c>
    </row>
    <row r="109" spans="1:8" x14ac:dyDescent="0.2">
      <c r="A109" s="206" t="s">
        <v>134</v>
      </c>
      <c r="B109" s="109" t="s">
        <v>135</v>
      </c>
      <c r="C109" s="96">
        <f>C110+C122+C124+C126+C128+C129+C130+C123+C125+C127</f>
        <v>184401.4</v>
      </c>
      <c r="D109" s="96">
        <f>D110+D122+D124+D126+D128+D129+D130+D123+D125+D127</f>
        <v>184401.4</v>
      </c>
      <c r="E109" s="324">
        <f>E110+E122+E124+E126+E128+E129+E130+E123+E125+E127</f>
        <v>82029.285740000007</v>
      </c>
      <c r="F109" s="96">
        <f>F110+F122+F124+F126+F128+F129+F130+F123+F125</f>
        <v>81192.637199999997</v>
      </c>
      <c r="G109" s="97">
        <f t="shared" ref="G109:G118" si="33">E109/D109*100</f>
        <v>44.484090543781122</v>
      </c>
      <c r="H109" s="98">
        <f t="shared" ref="H109:H118" si="34">E109-D109</f>
        <v>-102372.11425999999</v>
      </c>
    </row>
    <row r="110" spans="1:8" ht="12.75" thickBot="1" x14ac:dyDescent="0.25">
      <c r="A110" s="323" t="s">
        <v>136</v>
      </c>
      <c r="B110" s="110" t="s">
        <v>137</v>
      </c>
      <c r="C110" s="102">
        <f>C113+C116+C112+C111+C114+C120+C117+C118+C119+C121+C115</f>
        <v>137618.6</v>
      </c>
      <c r="D110" s="102">
        <f>D113+D116+D112+D111+D114+D120+D117+D118+D119+D121+D115</f>
        <v>137618.6</v>
      </c>
      <c r="E110" s="330">
        <f>E113+E116+E112+E111+E114+E120+E117+E118+E119+E121+E115</f>
        <v>62049.326330000004</v>
      </c>
      <c r="F110" s="102">
        <f>F113+F116+F112+F111+F114+F120+F117+F118+F119+F121+F115</f>
        <v>61168.479759999995</v>
      </c>
      <c r="G110" s="103">
        <f t="shared" si="33"/>
        <v>45.087892428785068</v>
      </c>
      <c r="H110" s="104">
        <f t="shared" si="34"/>
        <v>-75569.273669999995</v>
      </c>
    </row>
    <row r="111" spans="1:8" ht="24" x14ac:dyDescent="0.2">
      <c r="A111" s="111" t="s">
        <v>138</v>
      </c>
      <c r="B111" s="228" t="s">
        <v>139</v>
      </c>
      <c r="C111" s="77">
        <v>1500.3</v>
      </c>
      <c r="D111" s="77">
        <v>1500.3</v>
      </c>
      <c r="E111" s="264"/>
      <c r="F111" s="16"/>
      <c r="G111" s="17">
        <f t="shared" si="33"/>
        <v>0</v>
      </c>
      <c r="H111" s="18">
        <f t="shared" si="34"/>
        <v>-1500.3</v>
      </c>
    </row>
    <row r="112" spans="1:8" x14ac:dyDescent="0.2">
      <c r="A112" s="111" t="s">
        <v>138</v>
      </c>
      <c r="B112" s="68" t="s">
        <v>210</v>
      </c>
      <c r="C112" s="41">
        <v>9.8000000000000007</v>
      </c>
      <c r="D112" s="41">
        <v>9.8000000000000007</v>
      </c>
      <c r="E112" s="263"/>
      <c r="F112" s="19"/>
      <c r="G112" s="42">
        <f t="shared" si="33"/>
        <v>0</v>
      </c>
      <c r="H112" s="20">
        <f t="shared" si="34"/>
        <v>-9.8000000000000007</v>
      </c>
    </row>
    <row r="113" spans="1:8" x14ac:dyDescent="0.2">
      <c r="A113" s="111" t="s">
        <v>140</v>
      </c>
      <c r="B113" s="46" t="s">
        <v>141</v>
      </c>
      <c r="C113" s="19">
        <v>96978.5</v>
      </c>
      <c r="D113" s="19">
        <v>96978.5</v>
      </c>
      <c r="E113" s="263">
        <v>47590</v>
      </c>
      <c r="F113" s="19">
        <v>46408</v>
      </c>
      <c r="G113" s="42">
        <f t="shared" si="33"/>
        <v>49.072732615992201</v>
      </c>
      <c r="H113" s="20">
        <f t="shared" si="34"/>
        <v>-49388.5</v>
      </c>
    </row>
    <row r="114" spans="1:8" x14ac:dyDescent="0.2">
      <c r="A114" s="111" t="s">
        <v>140</v>
      </c>
      <c r="B114" s="46" t="s">
        <v>142</v>
      </c>
      <c r="C114" s="19">
        <v>17378.5</v>
      </c>
      <c r="D114" s="19">
        <v>17378.5</v>
      </c>
      <c r="E114" s="263">
        <v>8037</v>
      </c>
      <c r="F114" s="19">
        <v>6994</v>
      </c>
      <c r="G114" s="42">
        <f t="shared" si="33"/>
        <v>46.246799205915359</v>
      </c>
      <c r="H114" s="20">
        <f t="shared" si="34"/>
        <v>-9341.5</v>
      </c>
    </row>
    <row r="115" spans="1:8" x14ac:dyDescent="0.2">
      <c r="A115" s="111" t="s">
        <v>138</v>
      </c>
      <c r="B115" s="46" t="s">
        <v>146</v>
      </c>
      <c r="C115" s="19">
        <v>891.1</v>
      </c>
      <c r="D115" s="19">
        <v>891.1</v>
      </c>
      <c r="E115" s="263">
        <v>463.81299999999999</v>
      </c>
      <c r="F115" s="19">
        <v>440.67</v>
      </c>
      <c r="G115" s="42">
        <f t="shared" si="33"/>
        <v>52.049489395129612</v>
      </c>
      <c r="H115" s="20">
        <f t="shared" si="34"/>
        <v>-427.28700000000003</v>
      </c>
    </row>
    <row r="116" spans="1:8" x14ac:dyDescent="0.2">
      <c r="A116" s="111" t="s">
        <v>138</v>
      </c>
      <c r="B116" s="46" t="s">
        <v>145</v>
      </c>
      <c r="C116" s="19">
        <v>238.1</v>
      </c>
      <c r="D116" s="19">
        <v>238.1</v>
      </c>
      <c r="E116" s="263">
        <v>70</v>
      </c>
      <c r="F116" s="19">
        <v>41.311999999999998</v>
      </c>
      <c r="G116" s="42">
        <v>0</v>
      </c>
      <c r="H116" s="20">
        <f>E116-C116</f>
        <v>-168.1</v>
      </c>
    </row>
    <row r="117" spans="1:8" x14ac:dyDescent="0.2">
      <c r="A117" s="111" t="s">
        <v>138</v>
      </c>
      <c r="B117" s="46" t="s">
        <v>143</v>
      </c>
      <c r="C117" s="19">
        <v>1293.2</v>
      </c>
      <c r="D117" s="19">
        <v>1293.2</v>
      </c>
      <c r="E117" s="263">
        <v>51.59395</v>
      </c>
      <c r="F117" s="19">
        <v>34.096800000000002</v>
      </c>
      <c r="G117" s="42">
        <f t="shared" si="33"/>
        <v>3.9896342406433654</v>
      </c>
      <c r="H117" s="20">
        <f t="shared" si="34"/>
        <v>-1241.6060500000001</v>
      </c>
    </row>
    <row r="118" spans="1:8" ht="24" x14ac:dyDescent="0.2">
      <c r="A118" s="111" t="s">
        <v>138</v>
      </c>
      <c r="B118" s="68" t="s">
        <v>144</v>
      </c>
      <c r="C118" s="19">
        <v>425.4</v>
      </c>
      <c r="D118" s="19">
        <v>425.4</v>
      </c>
      <c r="E118" s="263">
        <v>0</v>
      </c>
      <c r="F118" s="19"/>
      <c r="G118" s="42">
        <f t="shared" si="33"/>
        <v>0</v>
      </c>
      <c r="H118" s="20">
        <f t="shared" si="34"/>
        <v>-425.4</v>
      </c>
    </row>
    <row r="119" spans="1:8" x14ac:dyDescent="0.2">
      <c r="A119" s="111" t="s">
        <v>138</v>
      </c>
      <c r="B119" s="46" t="s">
        <v>148</v>
      </c>
      <c r="C119" s="19">
        <v>11196.8</v>
      </c>
      <c r="D119" s="19">
        <v>11196.8</v>
      </c>
      <c r="E119" s="263">
        <v>4507.1610000000001</v>
      </c>
      <c r="F119" s="19">
        <v>4422.7569999999996</v>
      </c>
      <c r="G119" s="42">
        <f>E119/D119*100</f>
        <v>40.254010074306947</v>
      </c>
      <c r="H119" s="20">
        <f>E119-D119</f>
        <v>-6689.6389999999992</v>
      </c>
    </row>
    <row r="120" spans="1:8" ht="36" x14ac:dyDescent="0.2">
      <c r="A120" s="111" t="s">
        <v>138</v>
      </c>
      <c r="B120" s="107" t="s">
        <v>147</v>
      </c>
      <c r="C120" s="19">
        <v>1400.6</v>
      </c>
      <c r="D120" s="19">
        <v>1400.6</v>
      </c>
      <c r="E120" s="263"/>
      <c r="F120" s="19">
        <v>993.58834999999999</v>
      </c>
      <c r="G120" s="42">
        <f t="shared" ref="G120:G135" si="35">E120/D120*100</f>
        <v>0</v>
      </c>
      <c r="H120" s="20">
        <f t="shared" ref="H120:H135" si="36">E120-D120</f>
        <v>-1400.6</v>
      </c>
    </row>
    <row r="121" spans="1:8" ht="48.75" thickBot="1" x14ac:dyDescent="0.25">
      <c r="A121" s="113" t="s">
        <v>138</v>
      </c>
      <c r="B121" s="114" t="s">
        <v>149</v>
      </c>
      <c r="C121" s="115">
        <v>6306.3</v>
      </c>
      <c r="D121" s="115">
        <v>6306.3</v>
      </c>
      <c r="E121" s="268">
        <v>1329.75838</v>
      </c>
      <c r="F121" s="57">
        <v>1834.0556099999999</v>
      </c>
      <c r="G121" s="69">
        <f t="shared" si="35"/>
        <v>21.086189683332542</v>
      </c>
      <c r="H121" s="58">
        <f t="shared" si="36"/>
        <v>-4976.54162</v>
      </c>
    </row>
    <row r="122" spans="1:8" x14ac:dyDescent="0.2">
      <c r="A122" s="111" t="s">
        <v>150</v>
      </c>
      <c r="B122" s="112" t="s">
        <v>151</v>
      </c>
      <c r="C122" s="16">
        <v>1765.9</v>
      </c>
      <c r="D122" s="16">
        <v>1765.9</v>
      </c>
      <c r="E122" s="264">
        <v>308.44099999999997</v>
      </c>
      <c r="F122" s="16">
        <v>310.08699999999999</v>
      </c>
      <c r="G122" s="17">
        <f t="shared" si="35"/>
        <v>17.466504332068631</v>
      </c>
      <c r="H122" s="18">
        <f t="shared" si="36"/>
        <v>-1457.4590000000001</v>
      </c>
    </row>
    <row r="123" spans="1:8" ht="36" x14ac:dyDescent="0.2">
      <c r="A123" s="90" t="s">
        <v>152</v>
      </c>
      <c r="B123" s="116" t="s">
        <v>211</v>
      </c>
      <c r="C123" s="41">
        <v>1030.0999999999999</v>
      </c>
      <c r="D123" s="41">
        <v>1030.0999999999999</v>
      </c>
      <c r="E123" s="263">
        <v>1030.0999999999999</v>
      </c>
      <c r="F123" s="19">
        <v>1173.5</v>
      </c>
      <c r="G123" s="42">
        <f t="shared" si="35"/>
        <v>100</v>
      </c>
      <c r="H123" s="20">
        <f t="shared" si="36"/>
        <v>0</v>
      </c>
    </row>
    <row r="124" spans="1:8" x14ac:dyDescent="0.2">
      <c r="A124" s="90" t="s">
        <v>153</v>
      </c>
      <c r="B124" s="46" t="s">
        <v>267</v>
      </c>
      <c r="C124" s="19"/>
      <c r="D124" s="19"/>
      <c r="E124" s="263"/>
      <c r="F124" s="19">
        <v>866.65</v>
      </c>
      <c r="G124" s="42" t="e">
        <f t="shared" si="35"/>
        <v>#DIV/0!</v>
      </c>
      <c r="H124" s="20">
        <f t="shared" si="36"/>
        <v>0</v>
      </c>
    </row>
    <row r="125" spans="1:8" ht="36" x14ac:dyDescent="0.2">
      <c r="A125" s="90" t="s">
        <v>154</v>
      </c>
      <c r="B125" s="68" t="s">
        <v>155</v>
      </c>
      <c r="C125" s="41">
        <v>72</v>
      </c>
      <c r="D125" s="41">
        <v>72</v>
      </c>
      <c r="E125" s="263"/>
      <c r="F125" s="19"/>
      <c r="G125" s="42">
        <f>E125/D125*100</f>
        <v>0</v>
      </c>
      <c r="H125" s="20">
        <f>E125-D125</f>
        <v>-72</v>
      </c>
    </row>
    <row r="126" spans="1:8" ht="24" x14ac:dyDescent="0.2">
      <c r="A126" s="90" t="s">
        <v>156</v>
      </c>
      <c r="B126" s="117" t="s">
        <v>212</v>
      </c>
      <c r="C126" s="41"/>
      <c r="D126" s="41"/>
      <c r="E126" s="263"/>
      <c r="F126" s="19">
        <v>220.31528</v>
      </c>
      <c r="G126" s="42" t="e">
        <f t="shared" si="35"/>
        <v>#DIV/0!</v>
      </c>
      <c r="H126" s="20">
        <f t="shared" si="36"/>
        <v>0</v>
      </c>
    </row>
    <row r="127" spans="1:8" ht="24" x14ac:dyDescent="0.2">
      <c r="A127" s="90" t="s">
        <v>157</v>
      </c>
      <c r="B127" s="68" t="s">
        <v>158</v>
      </c>
      <c r="C127" s="41"/>
      <c r="D127" s="41"/>
      <c r="E127" s="263"/>
      <c r="F127" s="19"/>
      <c r="G127" s="42" t="e">
        <f t="shared" si="35"/>
        <v>#DIV/0!</v>
      </c>
      <c r="H127" s="20">
        <f t="shared" si="36"/>
        <v>0</v>
      </c>
    </row>
    <row r="128" spans="1:8" x14ac:dyDescent="0.2">
      <c r="A128" s="90" t="s">
        <v>159</v>
      </c>
      <c r="B128" s="68" t="s">
        <v>160</v>
      </c>
      <c r="C128" s="41">
        <v>699.3</v>
      </c>
      <c r="D128" s="41">
        <v>699.3</v>
      </c>
      <c r="E128" s="263">
        <v>288.05822000000001</v>
      </c>
      <c r="F128" s="19">
        <v>264.70499999999998</v>
      </c>
      <c r="G128" s="42">
        <f t="shared" si="35"/>
        <v>41.192366652366658</v>
      </c>
      <c r="H128" s="20">
        <f t="shared" si="36"/>
        <v>-411.24177999999995</v>
      </c>
    </row>
    <row r="129" spans="1:8" ht="12.75" thickBot="1" x14ac:dyDescent="0.25">
      <c r="A129" s="90" t="s">
        <v>161</v>
      </c>
      <c r="B129" s="46" t="s">
        <v>162</v>
      </c>
      <c r="C129" s="19">
        <v>1580.5</v>
      </c>
      <c r="D129" s="19">
        <v>1580.5</v>
      </c>
      <c r="E129" s="263">
        <v>663.36018999999999</v>
      </c>
      <c r="F129" s="19">
        <v>672.90016000000003</v>
      </c>
      <c r="G129" s="42">
        <f t="shared" si="35"/>
        <v>41.971540018981337</v>
      </c>
      <c r="H129" s="20">
        <f t="shared" si="36"/>
        <v>-917.13981000000001</v>
      </c>
    </row>
    <row r="130" spans="1:8" ht="12.75" thickBot="1" x14ac:dyDescent="0.25">
      <c r="A130" s="184" t="s">
        <v>163</v>
      </c>
      <c r="B130" s="66" t="s">
        <v>164</v>
      </c>
      <c r="C130" s="25">
        <f>C131</f>
        <v>41635</v>
      </c>
      <c r="D130" s="25">
        <f>D131</f>
        <v>41635</v>
      </c>
      <c r="E130" s="279">
        <f>E131</f>
        <v>17690</v>
      </c>
      <c r="F130" s="25">
        <f>F131</f>
        <v>16516</v>
      </c>
      <c r="G130" s="26">
        <f t="shared" si="35"/>
        <v>42.488291101236939</v>
      </c>
      <c r="H130" s="27">
        <f t="shared" si="36"/>
        <v>-23945</v>
      </c>
    </row>
    <row r="131" spans="1:8" ht="12.75" thickBot="1" x14ac:dyDescent="0.25">
      <c r="A131" s="105" t="s">
        <v>165</v>
      </c>
      <c r="B131" s="14" t="s">
        <v>166</v>
      </c>
      <c r="C131" s="62">
        <v>41635</v>
      </c>
      <c r="D131" s="62">
        <v>41635</v>
      </c>
      <c r="E131" s="269">
        <v>17690</v>
      </c>
      <c r="F131" s="62">
        <v>16516</v>
      </c>
      <c r="G131" s="23">
        <f t="shared" si="35"/>
        <v>42.488291101236939</v>
      </c>
      <c r="H131" s="63">
        <f t="shared" si="36"/>
        <v>-23945</v>
      </c>
    </row>
    <row r="132" spans="1:8" ht="12.75" thickBot="1" x14ac:dyDescent="0.25">
      <c r="A132" s="60" t="s">
        <v>167</v>
      </c>
      <c r="B132" s="195" t="s">
        <v>168</v>
      </c>
      <c r="C132" s="25">
        <f>C133+C134+C135+C136</f>
        <v>50162.084000000003</v>
      </c>
      <c r="D132" s="25">
        <f>D133+D134+D135+D136</f>
        <v>50736.483999999997</v>
      </c>
      <c r="E132" s="279">
        <f>E133+E134+E135+E136</f>
        <v>20523.98273</v>
      </c>
      <c r="F132" s="25">
        <f>F133+F134+F135</f>
        <v>14018.25632</v>
      </c>
      <c r="G132" s="26">
        <f t="shared" si="35"/>
        <v>40.452118696281751</v>
      </c>
      <c r="H132" s="27">
        <f t="shared" si="36"/>
        <v>-30212.501269999997</v>
      </c>
    </row>
    <row r="133" spans="1:8" ht="48" x14ac:dyDescent="0.2">
      <c r="A133" s="119" t="s">
        <v>169</v>
      </c>
      <c r="B133" s="120" t="s">
        <v>170</v>
      </c>
      <c r="C133" s="49">
        <v>27854.284</v>
      </c>
      <c r="D133" s="49">
        <v>28428.684000000001</v>
      </c>
      <c r="E133" s="280">
        <v>8618.4262799999997</v>
      </c>
      <c r="F133" s="49">
        <v>8028.6127200000001</v>
      </c>
      <c r="G133" s="122">
        <f t="shared" si="35"/>
        <v>30.315952296631103</v>
      </c>
      <c r="H133" s="121">
        <f t="shared" si="36"/>
        <v>-19810.257720000001</v>
      </c>
    </row>
    <row r="134" spans="1:8" ht="48" x14ac:dyDescent="0.2">
      <c r="A134" s="123" t="s">
        <v>171</v>
      </c>
      <c r="B134" s="124" t="s">
        <v>172</v>
      </c>
      <c r="C134" s="21">
        <v>12307.8</v>
      </c>
      <c r="D134" s="21">
        <v>12307.8</v>
      </c>
      <c r="E134" s="265">
        <v>6165.3993399999999</v>
      </c>
      <c r="F134" s="21">
        <v>5989.6436000000003</v>
      </c>
      <c r="G134" s="54">
        <f t="shared" si="35"/>
        <v>50.093431319975956</v>
      </c>
      <c r="H134" s="22">
        <f t="shared" si="36"/>
        <v>-6142.4006599999993</v>
      </c>
    </row>
    <row r="135" spans="1:8" ht="24.75" thickBot="1" x14ac:dyDescent="0.25">
      <c r="A135" s="125" t="s">
        <v>173</v>
      </c>
      <c r="B135" s="126" t="s">
        <v>174</v>
      </c>
      <c r="C135" s="57">
        <v>10000</v>
      </c>
      <c r="D135" s="57">
        <v>10000</v>
      </c>
      <c r="E135" s="268">
        <v>5740.1571100000001</v>
      </c>
      <c r="F135" s="57"/>
      <c r="G135" s="69">
        <f t="shared" si="35"/>
        <v>57.401571100000005</v>
      </c>
      <c r="H135" s="58">
        <f t="shared" si="36"/>
        <v>-4259.8428899999999</v>
      </c>
    </row>
    <row r="136" spans="1:8" ht="12.75" thickBot="1" x14ac:dyDescent="0.25">
      <c r="A136" s="60" t="s">
        <v>175</v>
      </c>
      <c r="B136" s="196" t="s">
        <v>176</v>
      </c>
      <c r="C136" s="102">
        <f>C137</f>
        <v>0</v>
      </c>
      <c r="D136" s="102">
        <f>D137</f>
        <v>0</v>
      </c>
      <c r="E136" s="330">
        <f>E137</f>
        <v>0</v>
      </c>
      <c r="F136" s="102">
        <f>F137</f>
        <v>0</v>
      </c>
      <c r="G136" s="75">
        <v>0</v>
      </c>
      <c r="H136" s="287">
        <f t="shared" ref="H136:H143" si="37">E136-C136</f>
        <v>0</v>
      </c>
    </row>
    <row r="137" spans="1:8" ht="12.75" thickBot="1" x14ac:dyDescent="0.25">
      <c r="A137" s="211" t="s">
        <v>177</v>
      </c>
      <c r="B137" s="127" t="s">
        <v>178</v>
      </c>
      <c r="C137" s="128"/>
      <c r="D137" s="128"/>
      <c r="E137" s="281"/>
      <c r="F137" s="128"/>
      <c r="G137" s="130"/>
      <c r="H137" s="131"/>
    </row>
    <row r="138" spans="1:8" ht="12.75" thickBot="1" x14ac:dyDescent="0.25">
      <c r="A138" s="184" t="s">
        <v>179</v>
      </c>
      <c r="B138" s="66" t="s">
        <v>180</v>
      </c>
      <c r="C138" s="25"/>
      <c r="D138" s="25"/>
      <c r="E138" s="279">
        <f>E139</f>
        <v>0</v>
      </c>
      <c r="F138" s="118">
        <f>F139</f>
        <v>3</v>
      </c>
      <c r="G138" s="26">
        <v>0</v>
      </c>
      <c r="H138" s="27">
        <f t="shared" si="37"/>
        <v>0</v>
      </c>
    </row>
    <row r="139" spans="1:8" ht="12.75" thickBot="1" x14ac:dyDescent="0.25">
      <c r="A139" s="105" t="s">
        <v>181</v>
      </c>
      <c r="B139" s="132" t="s">
        <v>182</v>
      </c>
      <c r="C139" s="62"/>
      <c r="D139" s="62"/>
      <c r="E139" s="269"/>
      <c r="F139" s="62">
        <v>3</v>
      </c>
      <c r="G139" s="23"/>
      <c r="H139" s="38"/>
    </row>
    <row r="140" spans="1:8" ht="12.75" thickBot="1" x14ac:dyDescent="0.25">
      <c r="A140" s="184" t="s">
        <v>183</v>
      </c>
      <c r="B140" s="66" t="s">
        <v>184</v>
      </c>
      <c r="C140" s="25"/>
      <c r="D140" s="25"/>
      <c r="E140" s="279">
        <f>E141+E142</f>
        <v>0</v>
      </c>
      <c r="F140" s="25">
        <f>F142</f>
        <v>2.6188600000000002</v>
      </c>
      <c r="G140" s="26">
        <v>0</v>
      </c>
      <c r="H140" s="27">
        <f t="shared" si="37"/>
        <v>0</v>
      </c>
    </row>
    <row r="141" spans="1:8" ht="24" x14ac:dyDescent="0.2">
      <c r="A141" s="111" t="s">
        <v>185</v>
      </c>
      <c r="B141" s="76" t="s">
        <v>186</v>
      </c>
      <c r="C141" s="200"/>
      <c r="D141" s="200"/>
      <c r="E141" s="264"/>
      <c r="F141" s="200"/>
      <c r="G141" s="201"/>
      <c r="H141" s="202"/>
    </row>
    <row r="142" spans="1:8" ht="24.75" thickBot="1" x14ac:dyDescent="0.25">
      <c r="A142" s="134" t="s">
        <v>187</v>
      </c>
      <c r="B142" s="135" t="s">
        <v>188</v>
      </c>
      <c r="C142" s="62"/>
      <c r="D142" s="62"/>
      <c r="E142" s="269"/>
      <c r="F142" s="62">
        <v>2.6188600000000002</v>
      </c>
      <c r="G142" s="23">
        <v>0</v>
      </c>
      <c r="H142" s="63">
        <f t="shared" si="37"/>
        <v>0</v>
      </c>
    </row>
    <row r="143" spans="1:8" ht="12.75" thickBot="1" x14ac:dyDescent="0.25">
      <c r="A143" s="60" t="s">
        <v>189</v>
      </c>
      <c r="B143" s="193" t="s">
        <v>190</v>
      </c>
      <c r="C143" s="25"/>
      <c r="D143" s="25"/>
      <c r="E143" s="279">
        <f>E144</f>
        <v>0</v>
      </c>
      <c r="F143" s="118">
        <f>F144</f>
        <v>-39.613750000000003</v>
      </c>
      <c r="G143" s="26">
        <v>0</v>
      </c>
      <c r="H143" s="27">
        <f t="shared" si="37"/>
        <v>0</v>
      </c>
    </row>
    <row r="144" spans="1:8" ht="12.75" thickBot="1" x14ac:dyDescent="0.25">
      <c r="A144" s="212" t="s">
        <v>191</v>
      </c>
      <c r="B144" s="136" t="s">
        <v>192</v>
      </c>
      <c r="C144" s="62"/>
      <c r="D144" s="62"/>
      <c r="E144" s="269"/>
      <c r="F144" s="62">
        <v>-39.613750000000003</v>
      </c>
      <c r="G144" s="23"/>
      <c r="H144" s="63"/>
    </row>
    <row r="145" spans="1:8" ht="12.75" thickBot="1" x14ac:dyDescent="0.25">
      <c r="A145" s="197"/>
      <c r="B145" s="193" t="s">
        <v>193</v>
      </c>
      <c r="C145" s="25">
        <f t="shared" ref="C145:E145" si="38">C8+C93</f>
        <v>508367.58399999997</v>
      </c>
      <c r="D145" s="25">
        <f t="shared" si="38"/>
        <v>524841.98399999994</v>
      </c>
      <c r="E145" s="118">
        <f t="shared" si="38"/>
        <v>220231.31174</v>
      </c>
      <c r="F145" s="25">
        <f>F8+F93</f>
        <v>200540.51977000001</v>
      </c>
      <c r="G145" s="26">
        <f>E145/D145*100</f>
        <v>41.961450961209692</v>
      </c>
      <c r="H145" s="27">
        <f>E145-D145</f>
        <v>-304610.6722599999</v>
      </c>
    </row>
    <row r="146" spans="1:8" x14ac:dyDescent="0.2">
      <c r="A146" s="1"/>
      <c r="B146" s="9"/>
      <c r="C146" s="137"/>
      <c r="D146" s="137"/>
      <c r="F146" s="138"/>
      <c r="G146" s="139"/>
      <c r="H146" s="140"/>
    </row>
    <row r="147" spans="1:8" x14ac:dyDescent="0.2">
      <c r="A147" s="12" t="s">
        <v>194</v>
      </c>
      <c r="B147" s="12"/>
      <c r="C147" s="141"/>
      <c r="D147" s="141"/>
      <c r="E147" s="282"/>
      <c r="F147" s="143"/>
      <c r="G147" s="12"/>
    </row>
    <row r="148" spans="1:8" x14ac:dyDescent="0.2">
      <c r="A148" s="12" t="s">
        <v>195</v>
      </c>
      <c r="B148" s="13"/>
      <c r="C148" s="144"/>
      <c r="D148" s="144"/>
      <c r="E148" s="282" t="s">
        <v>196</v>
      </c>
      <c r="F148" s="145"/>
      <c r="G148" s="12"/>
    </row>
    <row r="149" spans="1:8" x14ac:dyDescent="0.2">
      <c r="A149" s="12"/>
      <c r="B149" s="13"/>
      <c r="C149" s="144"/>
      <c r="D149" s="144"/>
      <c r="E149" s="282"/>
      <c r="F149" s="145"/>
      <c r="G149" s="12"/>
    </row>
    <row r="150" spans="1:8" x14ac:dyDescent="0.2">
      <c r="A150" s="146" t="s">
        <v>197</v>
      </c>
      <c r="B150" s="12"/>
      <c r="C150" s="147"/>
      <c r="D150" s="147"/>
      <c r="E150" s="283"/>
      <c r="F150" s="149"/>
    </row>
    <row r="151" spans="1:8" x14ac:dyDescent="0.2">
      <c r="A151" s="146" t="s">
        <v>198</v>
      </c>
      <c r="C151" s="147"/>
      <c r="D151" s="147"/>
      <c r="E151" s="283"/>
      <c r="F151" s="150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</row>
    <row r="156" spans="1:8" x14ac:dyDescent="0.2">
      <c r="A156" s="1"/>
    </row>
    <row r="157" spans="1:8" x14ac:dyDescent="0.2">
      <c r="A157" s="1"/>
    </row>
    <row r="158" spans="1:8" x14ac:dyDescent="0.2">
      <c r="A158" s="1"/>
      <c r="B158" s="6"/>
      <c r="C158" s="6"/>
      <c r="D158" s="6"/>
      <c r="E158" s="284"/>
      <c r="F158" s="6"/>
      <c r="G158" s="6"/>
      <c r="H158" s="6"/>
    </row>
  </sheetData>
  <mergeCells count="17">
    <mergeCell ref="F5:F7"/>
    <mergeCell ref="H35:H36"/>
    <mergeCell ref="G5:H5"/>
    <mergeCell ref="G6:G7"/>
    <mergeCell ref="H6:H7"/>
    <mergeCell ref="F35:F36"/>
    <mergeCell ref="G35:G36"/>
    <mergeCell ref="A35:A36"/>
    <mergeCell ref="B35:B36"/>
    <mergeCell ref="C35:C36"/>
    <mergeCell ref="D35:D36"/>
    <mergeCell ref="E35:E36"/>
    <mergeCell ref="A5:A7"/>
    <mergeCell ref="B5:B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8"/>
  <sheetViews>
    <sheetView workbookViewId="0">
      <selection activeCell="B31" sqref="B31"/>
    </sheetView>
  </sheetViews>
  <sheetFormatPr defaultRowHeight="12" x14ac:dyDescent="0.2"/>
  <cols>
    <col min="1" max="1" width="21.5703125" style="14" customWidth="1"/>
    <col min="2" max="2" width="60" style="1" customWidth="1"/>
    <col min="3" max="3" width="11.28515625" style="5" customWidth="1"/>
    <col min="4" max="4" width="12.140625" style="5" customWidth="1"/>
    <col min="5" max="5" width="12" style="254" customWidth="1"/>
    <col min="6" max="6" width="12.140625" style="5" customWidth="1"/>
    <col min="7" max="7" width="8.570312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255"/>
      <c r="F3" s="8"/>
    </row>
    <row r="4" spans="1:8" ht="12.75" thickBot="1" x14ac:dyDescent="0.25">
      <c r="A4" s="1"/>
      <c r="B4" s="2" t="s">
        <v>323</v>
      </c>
      <c r="C4" s="3"/>
      <c r="D4" s="3"/>
      <c r="G4" s="9"/>
      <c r="H4" s="9"/>
    </row>
    <row r="5" spans="1:8" s="10" customFormat="1" ht="12.75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52" t="s">
        <v>324</v>
      </c>
      <c r="F5" s="519" t="s">
        <v>325</v>
      </c>
      <c r="G5" s="524" t="s">
        <v>6</v>
      </c>
      <c r="H5" s="525"/>
    </row>
    <row r="6" spans="1:8" s="10" customFormat="1" x14ac:dyDescent="0.2">
      <c r="A6" s="541"/>
      <c r="B6" s="543"/>
      <c r="C6" s="545"/>
      <c r="D6" s="545"/>
      <c r="E6" s="553"/>
      <c r="F6" s="520"/>
      <c r="G6" s="526" t="s">
        <v>7</v>
      </c>
      <c r="H6" s="528" t="s">
        <v>8</v>
      </c>
    </row>
    <row r="7" spans="1:8" ht="12.75" thickBot="1" x14ac:dyDescent="0.25">
      <c r="A7" s="542"/>
      <c r="B7" s="527"/>
      <c r="C7" s="546"/>
      <c r="D7" s="546"/>
      <c r="E7" s="554"/>
      <c r="F7" s="521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208">
        <f>C9+C20+C30+C48+C59+C90+C35+C56+C14+C53</f>
        <v>91183.700000000012</v>
      </c>
      <c r="D8" s="208">
        <f>D9+D20+D30+D48+D59+D90+D35+D56+D14+D53</f>
        <v>91183.700000000012</v>
      </c>
      <c r="E8" s="324">
        <f>E9+E20+E30+E48+E59+E90+E35+E56+E14+E53</f>
        <v>46691.504509999999</v>
      </c>
      <c r="F8" s="96">
        <f>F9+F20+F30+F48+F59+F90+F35+F56+F14+F53</f>
        <v>46248.751700000001</v>
      </c>
      <c r="G8" s="97">
        <f t="shared" ref="G8:G26" si="0">E8/D8*100</f>
        <v>51.205977066076493</v>
      </c>
      <c r="H8" s="209">
        <f>E8-D8</f>
        <v>-44492.195490000013</v>
      </c>
    </row>
    <row r="9" spans="1:8" s="13" customFormat="1" ht="12.75" thickBot="1" x14ac:dyDescent="0.25">
      <c r="A9" s="296" t="s">
        <v>214</v>
      </c>
      <c r="B9" s="203" t="s">
        <v>10</v>
      </c>
      <c r="C9" s="298">
        <f>C10</f>
        <v>54096.3</v>
      </c>
      <c r="D9" s="298">
        <f>D10</f>
        <v>54096.3</v>
      </c>
      <c r="E9" s="271">
        <f>E10</f>
        <v>24914.351210000001</v>
      </c>
      <c r="F9" s="297">
        <f>F10</f>
        <v>28841.182730000004</v>
      </c>
      <c r="G9" s="75">
        <f t="shared" si="0"/>
        <v>46.055555019474532</v>
      </c>
      <c r="H9" s="205">
        <f t="shared" ref="H9:H26" si="1">E9-D9</f>
        <v>-29181.948790000002</v>
      </c>
    </row>
    <row r="10" spans="1:8" s="10" customFormat="1" x14ac:dyDescent="0.2">
      <c r="A10" s="331" t="s">
        <v>215</v>
      </c>
      <c r="B10" s="306" t="s">
        <v>11</v>
      </c>
      <c r="C10" s="200">
        <f>C11+C12+C13</f>
        <v>54096.3</v>
      </c>
      <c r="D10" s="200">
        <f>D11+D12+D13</f>
        <v>54096.3</v>
      </c>
      <c r="E10" s="332">
        <f>E11+E12+E13</f>
        <v>24914.351210000001</v>
      </c>
      <c r="F10" s="200">
        <f>F11+F12+F13</f>
        <v>28841.182730000004</v>
      </c>
      <c r="G10" s="201">
        <f t="shared" si="0"/>
        <v>46.055555019474532</v>
      </c>
      <c r="H10" s="202">
        <f t="shared" si="1"/>
        <v>-29181.948790000002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259">
        <v>24569.81769</v>
      </c>
      <c r="F11" s="30">
        <v>28678.603920000001</v>
      </c>
      <c r="G11" s="157">
        <f>E11/D11*100</f>
        <v>46.044263707968128</v>
      </c>
      <c r="H11" s="31">
        <f t="shared" si="1"/>
        <v>-28791.482310000003</v>
      </c>
    </row>
    <row r="12" spans="1:8" ht="60" x14ac:dyDescent="0.2">
      <c r="A12" s="171" t="s">
        <v>217</v>
      </c>
      <c r="B12" s="158" t="s">
        <v>13</v>
      </c>
      <c r="C12" s="30">
        <v>235</v>
      </c>
      <c r="D12" s="30">
        <v>235</v>
      </c>
      <c r="E12" s="259">
        <v>184.34635</v>
      </c>
      <c r="F12" s="30">
        <v>115.94089</v>
      </c>
      <c r="G12" s="157">
        <f t="shared" si="0"/>
        <v>78.445255319148927</v>
      </c>
      <c r="H12" s="31">
        <f t="shared" si="1"/>
        <v>-50.653649999999999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260">
        <v>160.18717000000001</v>
      </c>
      <c r="F13" s="33">
        <v>46.637920000000001</v>
      </c>
      <c r="G13" s="160">
        <f t="shared" si="0"/>
        <v>32.037434000000005</v>
      </c>
      <c r="H13" s="34">
        <f t="shared" si="1"/>
        <v>-339.81282999999996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79">
        <f t="shared" si="2"/>
        <v>8.8167399999999994</v>
      </c>
      <c r="F14" s="25">
        <f t="shared" si="2"/>
        <v>7.351</v>
      </c>
      <c r="G14" s="26" t="e">
        <f t="shared" si="0"/>
        <v>#DIV/0!</v>
      </c>
      <c r="H14" s="27">
        <f t="shared" si="1"/>
        <v>8.8167399999999994</v>
      </c>
    </row>
    <row r="15" spans="1:8" x14ac:dyDescent="0.2">
      <c r="A15" s="181" t="s">
        <v>220</v>
      </c>
      <c r="B15" s="305" t="s">
        <v>16</v>
      </c>
      <c r="C15" s="16">
        <f t="shared" ref="C15:F15" si="3">C16+C17+C18+C19</f>
        <v>0</v>
      </c>
      <c r="D15" s="16">
        <f t="shared" si="3"/>
        <v>0</v>
      </c>
      <c r="E15" s="264">
        <f t="shared" si="3"/>
        <v>8.8167399999999994</v>
      </c>
      <c r="F15" s="16">
        <f t="shared" si="3"/>
        <v>7.351</v>
      </c>
      <c r="G15" s="17" t="e">
        <f t="shared" si="0"/>
        <v>#DIV/0!</v>
      </c>
      <c r="H15" s="18">
        <f t="shared" si="1"/>
        <v>8.8167399999999994</v>
      </c>
    </row>
    <row r="16" spans="1:8" x14ac:dyDescent="0.2">
      <c r="A16" s="182" t="s">
        <v>221</v>
      </c>
      <c r="B16" s="29" t="s">
        <v>17</v>
      </c>
      <c r="C16" s="30"/>
      <c r="D16" s="30"/>
      <c r="E16" s="259">
        <v>4.3397800000000002</v>
      </c>
      <c r="F16" s="30">
        <v>3.32416</v>
      </c>
      <c r="G16" s="17" t="e">
        <f t="shared" si="0"/>
        <v>#DIV/0!</v>
      </c>
      <c r="H16" s="20">
        <f t="shared" si="1"/>
        <v>4.3397800000000002</v>
      </c>
    </row>
    <row r="17" spans="1:8" x14ac:dyDescent="0.2">
      <c r="A17" s="182" t="s">
        <v>222</v>
      </c>
      <c r="B17" s="29" t="s">
        <v>18</v>
      </c>
      <c r="C17" s="30"/>
      <c r="D17" s="30"/>
      <c r="E17" s="259">
        <v>2.554E-2</v>
      </c>
      <c r="F17" s="30">
        <v>2.504E-2</v>
      </c>
      <c r="G17" s="17" t="e">
        <f t="shared" si="0"/>
        <v>#DIV/0!</v>
      </c>
      <c r="H17" s="20">
        <f t="shared" si="1"/>
        <v>2.554E-2</v>
      </c>
    </row>
    <row r="18" spans="1:8" x14ac:dyDescent="0.2">
      <c r="A18" s="182" t="s">
        <v>223</v>
      </c>
      <c r="B18" s="29" t="s">
        <v>19</v>
      </c>
      <c r="C18" s="30"/>
      <c r="D18" s="30"/>
      <c r="E18" s="259">
        <v>4.9991700000000003</v>
      </c>
      <c r="F18" s="30">
        <v>4.6222700000000003</v>
      </c>
      <c r="G18" s="17" t="e">
        <f t="shared" si="0"/>
        <v>#DIV/0!</v>
      </c>
      <c r="H18" s="20">
        <f t="shared" si="1"/>
        <v>4.9991700000000003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260">
        <v>-0.54774999999999996</v>
      </c>
      <c r="F19" s="33">
        <v>-0.62046999999999997</v>
      </c>
      <c r="G19" s="23" t="e">
        <f t="shared" si="0"/>
        <v>#DIV/0!</v>
      </c>
      <c r="H19" s="22">
        <f t="shared" si="1"/>
        <v>-0.54774999999999996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C21+C28+C29+C24+C25</f>
        <v>23424.5</v>
      </c>
      <c r="D20" s="190">
        <f>D21+D28+D29+D24+D25</f>
        <v>23424.5</v>
      </c>
      <c r="E20" s="325">
        <f t="shared" ref="E20:F20" si="4">E21+E28+E29+E24+E25</f>
        <v>18524.064279999999</v>
      </c>
      <c r="F20" s="190">
        <f t="shared" si="4"/>
        <v>14542.833850000001</v>
      </c>
      <c r="G20" s="188">
        <f t="shared" si="0"/>
        <v>79.079870562872202</v>
      </c>
      <c r="H20" s="27">
        <f t="shared" si="1"/>
        <v>-4900.4357200000013</v>
      </c>
    </row>
    <row r="21" spans="1:8" s="35" customFormat="1" ht="24" x14ac:dyDescent="0.2">
      <c r="A21" s="134" t="s">
        <v>226</v>
      </c>
      <c r="B21" s="304" t="s">
        <v>22</v>
      </c>
      <c r="C21" s="16">
        <f>C22+C23</f>
        <v>20225</v>
      </c>
      <c r="D21" s="16">
        <f>D22+D23</f>
        <v>20225</v>
      </c>
      <c r="E21" s="264">
        <f>E22+E23+E24</f>
        <v>16159.06011</v>
      </c>
      <c r="F21" s="18">
        <f>F22+F23+F24</f>
        <v>11365.5298</v>
      </c>
      <c r="G21" s="37">
        <f t="shared" si="0"/>
        <v>79.896465315203955</v>
      </c>
      <c r="H21" s="38">
        <f t="shared" si="1"/>
        <v>-4065.9398899999997</v>
      </c>
    </row>
    <row r="22" spans="1:8" s="35" customFormat="1" ht="24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259">
        <v>10314.423500000001</v>
      </c>
      <c r="F22" s="31">
        <v>7332.28791</v>
      </c>
      <c r="G22" s="216">
        <f t="shared" si="0"/>
        <v>80.903784610557693</v>
      </c>
      <c r="H22" s="31">
        <f t="shared" si="1"/>
        <v>-2434.5764999999992</v>
      </c>
    </row>
    <row r="23" spans="1:8" ht="36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259">
        <v>5844.6366099999996</v>
      </c>
      <c r="F23" s="31">
        <v>4033.2411900000002</v>
      </c>
      <c r="G23" s="216">
        <f t="shared" si="0"/>
        <v>78.178659844836801</v>
      </c>
      <c r="H23" s="31">
        <f t="shared" si="1"/>
        <v>-1631.3633900000004</v>
      </c>
    </row>
    <row r="24" spans="1:8" x14ac:dyDescent="0.2">
      <c r="A24" s="91" t="s">
        <v>229</v>
      </c>
      <c r="B24" s="303" t="s">
        <v>25</v>
      </c>
      <c r="C24" s="41"/>
      <c r="D24" s="41"/>
      <c r="E24" s="263"/>
      <c r="F24" s="20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302" t="s">
        <v>26</v>
      </c>
      <c r="C25" s="19"/>
      <c r="D25" s="19"/>
      <c r="E25" s="263">
        <f>E26+E27</f>
        <v>3.2543800000000003</v>
      </c>
      <c r="F25" s="263">
        <f>F26+F27</f>
        <v>140.51324</v>
      </c>
      <c r="G25" s="42" t="e">
        <f t="shared" si="0"/>
        <v>#DIV/0!</v>
      </c>
      <c r="H25" s="20">
        <f t="shared" si="1"/>
        <v>3.2543800000000003</v>
      </c>
    </row>
    <row r="26" spans="1:8" x14ac:dyDescent="0.2">
      <c r="A26" s="92" t="s">
        <v>288</v>
      </c>
      <c r="B26" s="50" t="s">
        <v>26</v>
      </c>
      <c r="C26" s="16"/>
      <c r="D26" s="16"/>
      <c r="E26" s="264">
        <v>2.22356</v>
      </c>
      <c r="F26" s="18">
        <v>140.16087999999999</v>
      </c>
      <c r="G26" s="23" t="e">
        <f t="shared" si="0"/>
        <v>#DIV/0!</v>
      </c>
      <c r="H26" s="18">
        <f t="shared" si="1"/>
        <v>2.22356</v>
      </c>
    </row>
    <row r="27" spans="1:8" x14ac:dyDescent="0.2">
      <c r="A27" s="174" t="s">
        <v>231</v>
      </c>
      <c r="B27" s="45" t="s">
        <v>27</v>
      </c>
      <c r="C27" s="16"/>
      <c r="D27" s="16"/>
      <c r="E27" s="264">
        <v>1.0308200000000001</v>
      </c>
      <c r="F27" s="18">
        <v>0.35236000000000001</v>
      </c>
      <c r="G27" s="23"/>
      <c r="H27" s="18"/>
    </row>
    <row r="28" spans="1:8" x14ac:dyDescent="0.2">
      <c r="A28" s="92" t="s">
        <v>232</v>
      </c>
      <c r="B28" s="46" t="s">
        <v>28</v>
      </c>
      <c r="C28" s="19">
        <v>2622.5</v>
      </c>
      <c r="D28" s="19">
        <v>2622.5</v>
      </c>
      <c r="E28" s="263">
        <v>1876.26286</v>
      </c>
      <c r="F28" s="20">
        <v>2572.9322999999999</v>
      </c>
      <c r="G28" s="42">
        <f>E28/D28*100</f>
        <v>71.544818303145846</v>
      </c>
      <c r="H28" s="20">
        <f t="shared" ref="H28:H35" si="5">E28-D28</f>
        <v>-746.23713999999995</v>
      </c>
    </row>
    <row r="29" spans="1:8" ht="12.75" thickBot="1" x14ac:dyDescent="0.25">
      <c r="A29" s="134" t="s">
        <v>233</v>
      </c>
      <c r="B29" s="47" t="s">
        <v>29</v>
      </c>
      <c r="C29" s="21">
        <v>577</v>
      </c>
      <c r="D29" s="21">
        <v>577</v>
      </c>
      <c r="E29" s="265">
        <v>485.48692999999997</v>
      </c>
      <c r="F29" s="22">
        <v>463.85780999999997</v>
      </c>
      <c r="G29" s="42">
        <f>E29/D29*100</f>
        <v>84.139849220103983</v>
      </c>
      <c r="H29" s="22">
        <f t="shared" si="5"/>
        <v>-91.513070000000027</v>
      </c>
    </row>
    <row r="30" spans="1:8" ht="12.75" thickBot="1" x14ac:dyDescent="0.25">
      <c r="A30" s="60" t="s">
        <v>234</v>
      </c>
      <c r="B30" s="187" t="s">
        <v>30</v>
      </c>
      <c r="C30" s="190">
        <f>C31+C33</f>
        <v>1645</v>
      </c>
      <c r="D30" s="190">
        <f>D31+D33</f>
        <v>1645</v>
      </c>
      <c r="E30" s="325">
        <f t="shared" ref="E30:F30" si="6">E31+E33</f>
        <v>693.04346999999996</v>
      </c>
      <c r="F30" s="190">
        <f t="shared" si="6"/>
        <v>768.00256999999999</v>
      </c>
      <c r="G30" s="26">
        <f t="shared" ref="G30:G33" si="7">E30/D30*100</f>
        <v>42.130302127659569</v>
      </c>
      <c r="H30" s="11">
        <f t="shared" si="5"/>
        <v>-951.95653000000004</v>
      </c>
    </row>
    <row r="31" spans="1:8" x14ac:dyDescent="0.2">
      <c r="A31" s="119" t="s">
        <v>235</v>
      </c>
      <c r="B31" s="48" t="s">
        <v>31</v>
      </c>
      <c r="C31" s="49">
        <f>C32</f>
        <v>1639</v>
      </c>
      <c r="D31" s="49">
        <f>D32</f>
        <v>1639</v>
      </c>
      <c r="E31" s="280">
        <f>E32</f>
        <v>693.04346999999996</v>
      </c>
      <c r="F31" s="16">
        <f>F32</f>
        <v>768.00256999999999</v>
      </c>
      <c r="G31" s="17">
        <f t="shared" si="7"/>
        <v>42.28453142159853</v>
      </c>
      <c r="H31" s="18">
        <f t="shared" si="5"/>
        <v>-945.95653000000004</v>
      </c>
    </row>
    <row r="32" spans="1:8" x14ac:dyDescent="0.2">
      <c r="A32" s="91" t="s">
        <v>236</v>
      </c>
      <c r="B32" s="50" t="s">
        <v>32</v>
      </c>
      <c r="C32" s="30">
        <v>1639</v>
      </c>
      <c r="D32" s="30">
        <v>1639</v>
      </c>
      <c r="E32" s="259">
        <v>693.04346999999996</v>
      </c>
      <c r="F32" s="30">
        <v>768.00256999999999</v>
      </c>
      <c r="G32" s="216">
        <f t="shared" si="7"/>
        <v>42.28453142159853</v>
      </c>
      <c r="H32" s="31">
        <f t="shared" si="5"/>
        <v>-945.95653000000004</v>
      </c>
    </row>
    <row r="33" spans="1:234" ht="24" x14ac:dyDescent="0.2">
      <c r="A33" s="91" t="s">
        <v>237</v>
      </c>
      <c r="B33" s="161" t="s">
        <v>33</v>
      </c>
      <c r="C33" s="19">
        <f>C34</f>
        <v>6</v>
      </c>
      <c r="D33" s="19">
        <f t="shared" ref="D33:E33" si="8">D34</f>
        <v>6</v>
      </c>
      <c r="E33" s="263">
        <f t="shared" si="8"/>
        <v>0</v>
      </c>
      <c r="F33" s="19"/>
      <c r="G33" s="42">
        <f t="shared" si="7"/>
        <v>0</v>
      </c>
      <c r="H33" s="20">
        <f t="shared" si="5"/>
        <v>-6</v>
      </c>
    </row>
    <row r="34" spans="1:234" ht="12.75" thickBot="1" x14ac:dyDescent="0.25">
      <c r="A34" s="173" t="s">
        <v>241</v>
      </c>
      <c r="B34" s="50" t="s">
        <v>37</v>
      </c>
      <c r="C34" s="30">
        <v>6</v>
      </c>
      <c r="D34" s="30">
        <v>6</v>
      </c>
      <c r="E34" s="259"/>
      <c r="F34" s="30"/>
      <c r="G34" s="216">
        <v>0</v>
      </c>
      <c r="H34" s="31">
        <f t="shared" si="5"/>
        <v>-6</v>
      </c>
    </row>
    <row r="35" spans="1:234" x14ac:dyDescent="0.2">
      <c r="A35" s="534" t="s">
        <v>242</v>
      </c>
      <c r="B35" s="536" t="s">
        <v>38</v>
      </c>
      <c r="C35" s="538">
        <f>C37+C45</f>
        <v>11620.1</v>
      </c>
      <c r="D35" s="538">
        <f>D37+D45</f>
        <v>11554.1</v>
      </c>
      <c r="E35" s="555">
        <f>E37+E45</f>
        <v>1950.67255</v>
      </c>
      <c r="F35" s="530">
        <f>F39+F40+F42+F45</f>
        <v>1364.4860799999999</v>
      </c>
      <c r="G35" s="532">
        <f>E35/D35*100</f>
        <v>16.882946746176682</v>
      </c>
      <c r="H35" s="522">
        <f t="shared" si="5"/>
        <v>-9603.427450000001</v>
      </c>
    </row>
    <row r="36" spans="1:234" ht="12.75" thickBot="1" x14ac:dyDescent="0.25">
      <c r="A36" s="535"/>
      <c r="B36" s="537"/>
      <c r="C36" s="539"/>
      <c r="D36" s="539"/>
      <c r="E36" s="556"/>
      <c r="F36" s="531"/>
      <c r="G36" s="533"/>
      <c r="H36" s="523"/>
    </row>
    <row r="37" spans="1:234" s="56" customFormat="1" ht="60" x14ac:dyDescent="0.2">
      <c r="A37" s="333" t="s">
        <v>243</v>
      </c>
      <c r="B37" s="334" t="s">
        <v>39</v>
      </c>
      <c r="C37" s="89">
        <f>C38+C40+C42+C44</f>
        <v>11309.1</v>
      </c>
      <c r="D37" s="89">
        <f>D38+D40+D42+D44</f>
        <v>11243.1</v>
      </c>
      <c r="E37" s="274">
        <f>E38+E40+E42+E44</f>
        <v>1673.99946</v>
      </c>
      <c r="F37" s="89">
        <f t="shared" ref="F37" si="9">F38+F40+F42+F44</f>
        <v>1160.2912699999999</v>
      </c>
      <c r="G37" s="216">
        <f t="shared" ref="G37:G50" si="10">E37/D37*100</f>
        <v>14.889127198014782</v>
      </c>
      <c r="H37" s="221">
        <f t="shared" ref="H37:H88" si="11">E37-D37</f>
        <v>-9569.1005399999995</v>
      </c>
    </row>
    <row r="38" spans="1:234" ht="36" x14ac:dyDescent="0.2">
      <c r="A38" s="90" t="s">
        <v>244</v>
      </c>
      <c r="B38" s="52" t="s">
        <v>40</v>
      </c>
      <c r="C38" s="19">
        <f>C39</f>
        <v>10328.700000000001</v>
      </c>
      <c r="D38" s="19">
        <f>D39</f>
        <v>10262.700000000001</v>
      </c>
      <c r="E38" s="263">
        <f>E39</f>
        <v>1473.3375599999999</v>
      </c>
      <c r="F38" s="19">
        <f>F39</f>
        <v>1111.08834</v>
      </c>
      <c r="G38" s="42">
        <f t="shared" si="10"/>
        <v>14.356237247507963</v>
      </c>
      <c r="H38" s="20">
        <f t="shared" si="11"/>
        <v>-8789.3624400000008</v>
      </c>
    </row>
    <row r="39" spans="1:234" ht="36" x14ac:dyDescent="0.2">
      <c r="A39" s="123" t="s">
        <v>245</v>
      </c>
      <c r="B39" s="53" t="s">
        <v>40</v>
      </c>
      <c r="C39" s="33">
        <v>10328.700000000001</v>
      </c>
      <c r="D39" s="33">
        <v>10262.700000000001</v>
      </c>
      <c r="E39" s="260">
        <v>1473.3375599999999</v>
      </c>
      <c r="F39" s="217">
        <v>1111.08834</v>
      </c>
      <c r="G39" s="218">
        <f t="shared" si="10"/>
        <v>14.356237247507963</v>
      </c>
      <c r="H39" s="219">
        <f t="shared" si="11"/>
        <v>-8789.3624400000008</v>
      </c>
    </row>
    <row r="40" spans="1:234" ht="24" x14ac:dyDescent="0.2">
      <c r="A40" s="175" t="s">
        <v>246</v>
      </c>
      <c r="B40" s="43" t="s">
        <v>41</v>
      </c>
      <c r="C40" s="19">
        <f>C41</f>
        <v>669.9</v>
      </c>
      <c r="D40" s="19">
        <f>D41</f>
        <v>669.9</v>
      </c>
      <c r="E40" s="20">
        <f>E41</f>
        <v>0</v>
      </c>
      <c r="F40" s="19">
        <f>F41</f>
        <v>0</v>
      </c>
      <c r="G40" s="42">
        <f t="shared" si="10"/>
        <v>0</v>
      </c>
      <c r="H40" s="20">
        <f t="shared" si="11"/>
        <v>-669.9</v>
      </c>
    </row>
    <row r="41" spans="1:234" ht="24" x14ac:dyDescent="0.2">
      <c r="A41" s="176" t="s">
        <v>247</v>
      </c>
      <c r="B41" s="40" t="s">
        <v>41</v>
      </c>
      <c r="C41" s="30">
        <v>669.9</v>
      </c>
      <c r="D41" s="30">
        <v>669.9</v>
      </c>
      <c r="E41" s="259"/>
      <c r="F41" s="30">
        <v>0</v>
      </c>
      <c r="G41" s="216">
        <f t="shared" si="10"/>
        <v>0</v>
      </c>
      <c r="H41" s="31">
        <f t="shared" si="11"/>
        <v>-669.9</v>
      </c>
    </row>
    <row r="42" spans="1:234" ht="60" x14ac:dyDescent="0.2">
      <c r="A42" s="123" t="s">
        <v>248</v>
      </c>
      <c r="B42" s="161" t="s">
        <v>42</v>
      </c>
      <c r="C42" s="21">
        <f>C43</f>
        <v>107.4</v>
      </c>
      <c r="D42" s="21">
        <f>D43</f>
        <v>107.4</v>
      </c>
      <c r="E42" s="263">
        <f>E43</f>
        <v>80.600920000000002</v>
      </c>
      <c r="F42" s="19">
        <f>F43</f>
        <v>49.202930000000002</v>
      </c>
      <c r="G42" s="42">
        <f t="shared" si="10"/>
        <v>75.047411545623831</v>
      </c>
      <c r="H42" s="55">
        <f t="shared" si="11"/>
        <v>-26.799080000000004</v>
      </c>
    </row>
    <row r="43" spans="1:234" s="56" customFormat="1" ht="48" x14ac:dyDescent="0.2">
      <c r="A43" s="180" t="s">
        <v>249</v>
      </c>
      <c r="B43" s="40" t="s">
        <v>43</v>
      </c>
      <c r="C43" s="30">
        <v>107.4</v>
      </c>
      <c r="D43" s="30">
        <v>107.4</v>
      </c>
      <c r="E43" s="259">
        <v>80.600920000000002</v>
      </c>
      <c r="F43" s="220">
        <v>49.202930000000002</v>
      </c>
      <c r="G43" s="216">
        <f t="shared" si="10"/>
        <v>75.047411545623831</v>
      </c>
      <c r="H43" s="31">
        <f t="shared" si="11"/>
        <v>-26.799080000000004</v>
      </c>
    </row>
    <row r="44" spans="1:234" s="56" customFormat="1" ht="84.75" thickBot="1" x14ac:dyDescent="0.25">
      <c r="A44" s="123" t="s">
        <v>250</v>
      </c>
      <c r="B44" s="213" t="s">
        <v>44</v>
      </c>
      <c r="C44" s="57">
        <v>203.1</v>
      </c>
      <c r="D44" s="57">
        <v>203.1</v>
      </c>
      <c r="E44" s="268">
        <v>120.06098</v>
      </c>
      <c r="F44" s="59"/>
      <c r="G44" s="42">
        <f t="shared" si="10"/>
        <v>59.114219596257996</v>
      </c>
      <c r="H44" s="20">
        <f t="shared" si="11"/>
        <v>-83.039019999999994</v>
      </c>
    </row>
    <row r="45" spans="1:234" s="61" customFormat="1" ht="12.75" thickBot="1" x14ac:dyDescent="0.25">
      <c r="A45" s="60" t="s">
        <v>251</v>
      </c>
      <c r="B45" s="189" t="s">
        <v>45</v>
      </c>
      <c r="C45" s="25">
        <f>C46+C47</f>
        <v>311</v>
      </c>
      <c r="D45" s="25">
        <f>D46+D47</f>
        <v>311</v>
      </c>
      <c r="E45" s="279">
        <f>E46+E47</f>
        <v>276.67309</v>
      </c>
      <c r="F45" s="25">
        <f t="shared" ref="F45" si="12">F46+F47</f>
        <v>204.19480999999999</v>
      </c>
      <c r="G45" s="188">
        <f t="shared" si="10"/>
        <v>88.96240836012862</v>
      </c>
      <c r="H45" s="27">
        <f t="shared" si="11"/>
        <v>-34.326909999999998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56" customFormat="1" x14ac:dyDescent="0.2">
      <c r="A46" s="105" t="s">
        <v>252</v>
      </c>
      <c r="B46" s="48" t="s">
        <v>45</v>
      </c>
      <c r="C46" s="62">
        <v>300</v>
      </c>
      <c r="D46" s="62">
        <v>300</v>
      </c>
      <c r="E46" s="269">
        <v>247.49134000000001</v>
      </c>
      <c r="F46" s="64">
        <v>204.19480999999999</v>
      </c>
      <c r="G46" s="23">
        <f t="shared" si="10"/>
        <v>82.497113333333346</v>
      </c>
      <c r="H46" s="38">
        <f t="shared" si="11"/>
        <v>-52.508659999999992</v>
      </c>
    </row>
    <row r="47" spans="1:234" s="56" customFormat="1" ht="72.75" thickBot="1" x14ac:dyDescent="0.25">
      <c r="A47" s="177" t="s">
        <v>253</v>
      </c>
      <c r="B47" s="65" t="s">
        <v>46</v>
      </c>
      <c r="C47" s="21">
        <v>11</v>
      </c>
      <c r="D47" s="21">
        <v>11</v>
      </c>
      <c r="E47" s="265">
        <v>29.181750000000001</v>
      </c>
      <c r="F47" s="21"/>
      <c r="G47" s="54">
        <f t="shared" si="10"/>
        <v>265.28863636363639</v>
      </c>
      <c r="H47" s="22"/>
    </row>
    <row r="48" spans="1:234" s="56" customFormat="1" ht="12.75" thickBot="1" x14ac:dyDescent="0.25">
      <c r="A48" s="60" t="s">
        <v>264</v>
      </c>
      <c r="B48" s="187" t="s">
        <v>47</v>
      </c>
      <c r="C48" s="190">
        <f>C49</f>
        <v>76.8</v>
      </c>
      <c r="D48" s="190">
        <f>D49</f>
        <v>76.8</v>
      </c>
      <c r="E48" s="325">
        <f>E49</f>
        <v>17.438549999999999</v>
      </c>
      <c r="F48" s="190">
        <f>F49</f>
        <v>27.159099999999999</v>
      </c>
      <c r="G48" s="188">
        <f t="shared" si="10"/>
        <v>22.706445312500001</v>
      </c>
      <c r="H48" s="27">
        <f t="shared" si="11"/>
        <v>-59.361449999999998</v>
      </c>
    </row>
    <row r="49" spans="1:8" s="56" customFormat="1" x14ac:dyDescent="0.2">
      <c r="A49" s="134" t="s">
        <v>265</v>
      </c>
      <c r="B49" s="67" t="s">
        <v>48</v>
      </c>
      <c r="C49" s="16">
        <f>C51+C50+C52</f>
        <v>76.8</v>
      </c>
      <c r="D49" s="16">
        <f>D51+D50+D52</f>
        <v>76.8</v>
      </c>
      <c r="E49" s="264">
        <f t="shared" ref="E49:F49" si="13">E51+E50+E52</f>
        <v>17.438549999999999</v>
      </c>
      <c r="F49" s="16">
        <f t="shared" si="13"/>
        <v>27.159099999999999</v>
      </c>
      <c r="G49" s="17">
        <f t="shared" si="10"/>
        <v>22.706445312500001</v>
      </c>
      <c r="H49" s="18">
        <f t="shared" si="11"/>
        <v>-59.361449999999998</v>
      </c>
    </row>
    <row r="50" spans="1:8" s="56" customFormat="1" ht="24" x14ac:dyDescent="0.2">
      <c r="A50" s="173" t="s">
        <v>263</v>
      </c>
      <c r="B50" s="165" t="s">
        <v>49</v>
      </c>
      <c r="C50" s="30">
        <v>75.599999999999994</v>
      </c>
      <c r="D50" s="30">
        <v>75.599999999999994</v>
      </c>
      <c r="E50" s="259">
        <v>13.767620000000001</v>
      </c>
      <c r="F50" s="30">
        <v>28.00207</v>
      </c>
      <c r="G50" s="157">
        <f t="shared" si="10"/>
        <v>18.21113756613757</v>
      </c>
      <c r="H50" s="31">
        <f t="shared" si="11"/>
        <v>-61.832379999999993</v>
      </c>
    </row>
    <row r="51" spans="1:8" s="56" customFormat="1" x14ac:dyDescent="0.2">
      <c r="A51" s="173" t="s">
        <v>262</v>
      </c>
      <c r="B51" s="166" t="s">
        <v>50</v>
      </c>
      <c r="C51" s="30">
        <v>1.2</v>
      </c>
      <c r="D51" s="30">
        <v>1.2</v>
      </c>
      <c r="E51" s="259">
        <v>3.8014600000000001</v>
      </c>
      <c r="F51" s="30">
        <v>9.5347299999999997</v>
      </c>
      <c r="G51" s="157">
        <f>E51/D51*100</f>
        <v>316.78833333333336</v>
      </c>
      <c r="H51" s="31">
        <f t="shared" si="11"/>
        <v>2.6014600000000003</v>
      </c>
    </row>
    <row r="52" spans="1:8" s="56" customFormat="1" ht="24.75" thickBot="1" x14ac:dyDescent="0.25">
      <c r="A52" s="178" t="s">
        <v>261</v>
      </c>
      <c r="B52" s="167" t="s">
        <v>51</v>
      </c>
      <c r="C52" s="168"/>
      <c r="D52" s="168"/>
      <c r="E52" s="270">
        <v>-0.13053000000000001</v>
      </c>
      <c r="F52" s="168">
        <v>-10.377700000000001</v>
      </c>
      <c r="G52" s="170" t="e">
        <f>E52/D52*100</f>
        <v>#DIV/0!</v>
      </c>
      <c r="H52" s="169">
        <f t="shared" si="11"/>
        <v>-0.13053000000000001</v>
      </c>
    </row>
    <row r="53" spans="1:8" s="56" customFormat="1" ht="12.75" thickBot="1" x14ac:dyDescent="0.25">
      <c r="A53" s="296" t="s">
        <v>260</v>
      </c>
      <c r="B53" s="70" t="s">
        <v>52</v>
      </c>
      <c r="C53" s="72">
        <f t="shared" ref="C53:F54" si="14">C54</f>
        <v>0</v>
      </c>
      <c r="D53" s="72">
        <f t="shared" si="14"/>
        <v>24</v>
      </c>
      <c r="E53" s="271">
        <f t="shared" si="14"/>
        <v>24.394870000000001</v>
      </c>
      <c r="F53" s="118">
        <f t="shared" si="14"/>
        <v>9.2659199999999995</v>
      </c>
      <c r="G53" s="301">
        <f t="shared" ref="G53:G55" si="15">E53/D53*100</f>
        <v>101.64529166666667</v>
      </c>
      <c r="H53" s="300">
        <f t="shared" si="11"/>
        <v>0.39487000000000094</v>
      </c>
    </row>
    <row r="54" spans="1:8" s="56" customFormat="1" x14ac:dyDescent="0.2">
      <c r="A54" s="174" t="s">
        <v>259</v>
      </c>
      <c r="B54" s="223" t="s">
        <v>53</v>
      </c>
      <c r="C54" s="16">
        <f t="shared" si="14"/>
        <v>0</v>
      </c>
      <c r="D54" s="16">
        <f t="shared" si="14"/>
        <v>24</v>
      </c>
      <c r="E54" s="264">
        <f t="shared" si="14"/>
        <v>24.394870000000001</v>
      </c>
      <c r="F54" s="18">
        <f t="shared" si="14"/>
        <v>9.2659199999999995</v>
      </c>
      <c r="G54" s="17">
        <f t="shared" si="15"/>
        <v>101.64529166666667</v>
      </c>
      <c r="H54" s="20">
        <f t="shared" si="11"/>
        <v>0.39487000000000094</v>
      </c>
    </row>
    <row r="55" spans="1:8" s="56" customFormat="1" ht="12.75" thickBot="1" x14ac:dyDescent="0.25">
      <c r="A55" s="178" t="s">
        <v>258</v>
      </c>
      <c r="B55" s="224" t="s">
        <v>54</v>
      </c>
      <c r="C55" s="168">
        <v>0</v>
      </c>
      <c r="D55" s="168">
        <v>24</v>
      </c>
      <c r="E55" s="270">
        <v>24.394870000000001</v>
      </c>
      <c r="F55" s="168">
        <v>9.2659199999999995</v>
      </c>
      <c r="G55" s="170">
        <f t="shared" si="15"/>
        <v>101.64529166666667</v>
      </c>
      <c r="H55" s="169">
        <f t="shared" si="11"/>
        <v>0.39487000000000094</v>
      </c>
    </row>
    <row r="56" spans="1:8" s="56" customFormat="1" ht="12.75" thickBot="1" x14ac:dyDescent="0.25">
      <c r="A56" s="60" t="s">
        <v>55</v>
      </c>
      <c r="B56" s="192" t="s">
        <v>56</v>
      </c>
      <c r="C56" s="74">
        <f>C57</f>
        <v>125</v>
      </c>
      <c r="D56" s="74">
        <f>D57</f>
        <v>141</v>
      </c>
      <c r="E56" s="272">
        <f t="shared" ref="E56:F57" si="16">E57</f>
        <v>236.67</v>
      </c>
      <c r="F56" s="74">
        <f t="shared" si="16"/>
        <v>110.88021000000001</v>
      </c>
      <c r="G56" s="75">
        <f>E56/D56*100</f>
        <v>167.85106382978722</v>
      </c>
      <c r="H56" s="300">
        <f t="shared" si="11"/>
        <v>95.669999999999987</v>
      </c>
    </row>
    <row r="57" spans="1:8" s="56" customFormat="1" ht="24" x14ac:dyDescent="0.2">
      <c r="A57" s="164" t="s">
        <v>255</v>
      </c>
      <c r="B57" s="155" t="s">
        <v>256</v>
      </c>
      <c r="C57" s="63">
        <f>C58</f>
        <v>125</v>
      </c>
      <c r="D57" s="63">
        <f>D58</f>
        <v>141</v>
      </c>
      <c r="E57" s="269">
        <f t="shared" si="16"/>
        <v>236.67</v>
      </c>
      <c r="F57" s="63">
        <f t="shared" si="16"/>
        <v>110.88021000000001</v>
      </c>
      <c r="G57" s="17">
        <f t="shared" ref="G57:G77" si="17">E57/D57*100</f>
        <v>167.85106382978722</v>
      </c>
      <c r="H57" s="22">
        <f t="shared" si="11"/>
        <v>95.669999999999987</v>
      </c>
    </row>
    <row r="58" spans="1:8" s="10" customFormat="1" ht="36.75" thickBot="1" x14ac:dyDescent="0.25">
      <c r="A58" s="186" t="s">
        <v>257</v>
      </c>
      <c r="B58" s="162" t="s">
        <v>57</v>
      </c>
      <c r="C58" s="33">
        <v>125</v>
      </c>
      <c r="D58" s="33">
        <v>141</v>
      </c>
      <c r="E58" s="260">
        <v>236.67</v>
      </c>
      <c r="F58" s="33">
        <v>110.88021000000001</v>
      </c>
      <c r="G58" s="157">
        <f t="shared" si="17"/>
        <v>167.85106382978722</v>
      </c>
      <c r="H58" s="34">
        <f t="shared" si="11"/>
        <v>95.669999999999987</v>
      </c>
    </row>
    <row r="59" spans="1:8" x14ac:dyDescent="0.2">
      <c r="A59" s="295" t="s">
        <v>254</v>
      </c>
      <c r="B59" s="308" t="s">
        <v>58</v>
      </c>
      <c r="C59" s="309">
        <f>C61+C63+C65+C67+C71+C73+C77+C79+C85+C69+C88+C81+C83</f>
        <v>196</v>
      </c>
      <c r="D59" s="309">
        <f>D60+D81+D83+D85+D88</f>
        <v>222</v>
      </c>
      <c r="E59" s="327">
        <f>E60+E81+E83+E85+E88</f>
        <v>308.90535</v>
      </c>
      <c r="F59" s="309">
        <f>F61+F63+F65+F67+F71+F73+F77+F79+F85+F69+F88+F81+F83</f>
        <v>461.98327999999998</v>
      </c>
      <c r="G59" s="310">
        <f t="shared" si="17"/>
        <v>139.14655405405404</v>
      </c>
      <c r="H59" s="299">
        <f t="shared" si="11"/>
        <v>86.905349999999999</v>
      </c>
    </row>
    <row r="60" spans="1:8" ht="24" x14ac:dyDescent="0.2">
      <c r="A60" s="320" t="s">
        <v>320</v>
      </c>
      <c r="B60" s="307" t="s">
        <v>290</v>
      </c>
      <c r="C60" s="313">
        <f t="shared" ref="C60:D60" si="18">C61+C63+C65+C67+C69+C71+C73+C75+C77+C79</f>
        <v>196</v>
      </c>
      <c r="D60" s="313">
        <f t="shared" si="18"/>
        <v>196</v>
      </c>
      <c r="E60" s="328">
        <f>E61+E63+E65+E67+E69+E71+E73+E75+E77+E79</f>
        <v>148.2722</v>
      </c>
      <c r="F60" s="328">
        <f>F61+F63+F65+F67+F69+F71+F73+F75+F77+F79</f>
        <v>87.234569999999991</v>
      </c>
      <c r="G60" s="313" t="e">
        <f t="shared" ref="G60:H60" si="19">G61+G63+G65+G65+G67+G69+G71+G73+G75+G77+G79</f>
        <v>#DIV/0!</v>
      </c>
      <c r="H60" s="313">
        <f t="shared" si="19"/>
        <v>-50.851990000000001</v>
      </c>
    </row>
    <row r="61" spans="1:8" ht="36" x14ac:dyDescent="0.2">
      <c r="A61" s="311" t="s">
        <v>291</v>
      </c>
      <c r="B61" s="312" t="s">
        <v>60</v>
      </c>
      <c r="C61" s="16">
        <f>C62</f>
        <v>8</v>
      </c>
      <c r="D61" s="16">
        <f>D62</f>
        <v>8</v>
      </c>
      <c r="E61" s="264">
        <f>E62</f>
        <v>3.0249999999999999</v>
      </c>
      <c r="F61" s="16">
        <f t="shared" ref="F61" si="20">F62</f>
        <v>1.4750000000000001</v>
      </c>
      <c r="G61" s="17">
        <f t="shared" si="17"/>
        <v>37.8125</v>
      </c>
      <c r="H61" s="214">
        <f t="shared" si="11"/>
        <v>-4.9749999999999996</v>
      </c>
    </row>
    <row r="62" spans="1:8" s="10" customFormat="1" ht="48" x14ac:dyDescent="0.2">
      <c r="A62" s="80" t="s">
        <v>319</v>
      </c>
      <c r="B62" s="81" t="s">
        <v>62</v>
      </c>
      <c r="C62" s="89">
        <v>8</v>
      </c>
      <c r="D62" s="89">
        <v>8</v>
      </c>
      <c r="E62" s="274">
        <v>3.0249999999999999</v>
      </c>
      <c r="F62" s="220">
        <v>1.4750000000000001</v>
      </c>
      <c r="G62" s="157"/>
      <c r="H62" s="31"/>
    </row>
    <row r="63" spans="1:8" ht="48" x14ac:dyDescent="0.2">
      <c r="A63" s="79" t="s">
        <v>292</v>
      </c>
      <c r="B63" s="225" t="s">
        <v>64</v>
      </c>
      <c r="C63" s="16">
        <f>C64</f>
        <v>31</v>
      </c>
      <c r="D63" s="16">
        <f>D64</f>
        <v>31</v>
      </c>
      <c r="E63" s="264">
        <f>E64</f>
        <v>36.852400000000003</v>
      </c>
      <c r="F63" s="16">
        <f>F64</f>
        <v>29.44566</v>
      </c>
      <c r="G63" s="17">
        <f t="shared" si="17"/>
        <v>118.87870967741935</v>
      </c>
      <c r="H63" s="82">
        <f t="shared" si="11"/>
        <v>5.8524000000000029</v>
      </c>
    </row>
    <row r="64" spans="1:8" ht="72" x14ac:dyDescent="0.2">
      <c r="A64" s="80" t="s">
        <v>318</v>
      </c>
      <c r="B64" s="153" t="s">
        <v>66</v>
      </c>
      <c r="C64" s="89">
        <v>31</v>
      </c>
      <c r="D64" s="89">
        <v>31</v>
      </c>
      <c r="E64" s="274">
        <v>36.852400000000003</v>
      </c>
      <c r="F64" s="30">
        <v>29.44566</v>
      </c>
      <c r="G64" s="157"/>
      <c r="H64" s="222"/>
    </row>
    <row r="65" spans="1:8" ht="36" x14ac:dyDescent="0.2">
      <c r="A65" s="79" t="s">
        <v>317</v>
      </c>
      <c r="B65" s="213" t="s">
        <v>68</v>
      </c>
      <c r="C65" s="16">
        <f>C66</f>
        <v>4</v>
      </c>
      <c r="D65" s="16">
        <f>D66</f>
        <v>4</v>
      </c>
      <c r="E65" s="264">
        <f>E66</f>
        <v>0.87580999999999998</v>
      </c>
      <c r="F65" s="16">
        <f>F66</f>
        <v>0.18554999999999999</v>
      </c>
      <c r="G65" s="17">
        <f t="shared" si="17"/>
        <v>21.895250000000001</v>
      </c>
      <c r="H65" s="82">
        <f t="shared" si="11"/>
        <v>-3.12419</v>
      </c>
    </row>
    <row r="66" spans="1:8" ht="48" x14ac:dyDescent="0.2">
      <c r="A66" s="80" t="s">
        <v>316</v>
      </c>
      <c r="B66" s="153" t="s">
        <v>70</v>
      </c>
      <c r="C66" s="89">
        <v>4</v>
      </c>
      <c r="D66" s="89">
        <v>4</v>
      </c>
      <c r="E66" s="274">
        <v>0.87580999999999998</v>
      </c>
      <c r="F66" s="30">
        <v>0.18554999999999999</v>
      </c>
      <c r="G66" s="157"/>
      <c r="H66" s="222"/>
    </row>
    <row r="67" spans="1:8" ht="36" x14ac:dyDescent="0.2">
      <c r="A67" s="79" t="s">
        <v>314</v>
      </c>
      <c r="B67" s="151" t="s">
        <v>204</v>
      </c>
      <c r="C67" s="16">
        <f>C68</f>
        <v>37</v>
      </c>
      <c r="D67" s="16">
        <f>D68</f>
        <v>37</v>
      </c>
      <c r="E67" s="264">
        <f>E68</f>
        <v>0</v>
      </c>
      <c r="F67" s="16">
        <f>F68</f>
        <v>0</v>
      </c>
      <c r="G67" s="17">
        <f t="shared" si="17"/>
        <v>0</v>
      </c>
      <c r="H67" s="82">
        <f t="shared" si="11"/>
        <v>-37</v>
      </c>
    </row>
    <row r="68" spans="1:8" ht="60" x14ac:dyDescent="0.2">
      <c r="A68" s="80" t="s">
        <v>315</v>
      </c>
      <c r="B68" s="319" t="s">
        <v>206</v>
      </c>
      <c r="C68" s="89">
        <v>37</v>
      </c>
      <c r="D68" s="89">
        <v>37</v>
      </c>
      <c r="E68" s="274">
        <v>0</v>
      </c>
      <c r="F68" s="31"/>
      <c r="G68" s="157"/>
      <c r="H68" s="222"/>
    </row>
    <row r="69" spans="1:8" ht="36" x14ac:dyDescent="0.2">
      <c r="A69" s="79" t="s">
        <v>313</v>
      </c>
      <c r="B69" s="318" t="s">
        <v>72</v>
      </c>
      <c r="C69" s="16">
        <f>C70</f>
        <v>5</v>
      </c>
      <c r="D69" s="16">
        <f>D70</f>
        <v>5</v>
      </c>
      <c r="E69" s="264">
        <f t="shared" ref="E69:F69" si="21">E70</f>
        <v>15</v>
      </c>
      <c r="F69" s="16">
        <f t="shared" si="21"/>
        <v>0</v>
      </c>
      <c r="G69" s="17">
        <f t="shared" si="17"/>
        <v>300</v>
      </c>
      <c r="H69" s="82">
        <f t="shared" si="11"/>
        <v>10</v>
      </c>
    </row>
    <row r="70" spans="1:8" ht="48" x14ac:dyDescent="0.2">
      <c r="A70" s="80" t="s">
        <v>312</v>
      </c>
      <c r="B70" s="153" t="s">
        <v>74</v>
      </c>
      <c r="C70" s="89">
        <v>5</v>
      </c>
      <c r="D70" s="89">
        <v>5</v>
      </c>
      <c r="E70" s="274">
        <v>15</v>
      </c>
      <c r="F70" s="31"/>
      <c r="G70" s="157"/>
      <c r="H70" s="222"/>
    </row>
    <row r="71" spans="1:8" ht="48" x14ac:dyDescent="0.2">
      <c r="A71" s="79" t="s">
        <v>311</v>
      </c>
      <c r="B71" s="318" t="s">
        <v>76</v>
      </c>
      <c r="C71" s="16">
        <f>C72</f>
        <v>0</v>
      </c>
      <c r="D71" s="16">
        <f>D72</f>
        <v>0</v>
      </c>
      <c r="E71" s="264">
        <f>E72</f>
        <v>8.2500499999999999</v>
      </c>
      <c r="F71" s="16">
        <f>F72</f>
        <v>9.0584100000000003</v>
      </c>
      <c r="G71" s="17" t="e">
        <f t="shared" si="17"/>
        <v>#DIV/0!</v>
      </c>
      <c r="H71" s="82">
        <f t="shared" si="11"/>
        <v>8.2500499999999999</v>
      </c>
    </row>
    <row r="72" spans="1:8" ht="60" x14ac:dyDescent="0.2">
      <c r="A72" s="80" t="s">
        <v>310</v>
      </c>
      <c r="B72" s="153" t="s">
        <v>78</v>
      </c>
      <c r="C72" s="89">
        <v>0</v>
      </c>
      <c r="D72" s="89">
        <v>0</v>
      </c>
      <c r="E72" s="274">
        <v>8.2500499999999999</v>
      </c>
      <c r="F72" s="221">
        <v>9.0584100000000003</v>
      </c>
      <c r="G72" s="157"/>
      <c r="H72" s="222"/>
    </row>
    <row r="73" spans="1:8" ht="48" x14ac:dyDescent="0.2">
      <c r="A73" s="79" t="s">
        <v>309</v>
      </c>
      <c r="B73" s="318" t="s">
        <v>80</v>
      </c>
      <c r="C73" s="16">
        <f>C74</f>
        <v>2</v>
      </c>
      <c r="D73" s="16">
        <f>D74</f>
        <v>2</v>
      </c>
      <c r="E73" s="264">
        <f>E74</f>
        <v>0.45</v>
      </c>
      <c r="F73" s="16">
        <f>F74</f>
        <v>1.2977399999999999</v>
      </c>
      <c r="G73" s="17">
        <f t="shared" si="17"/>
        <v>22.5</v>
      </c>
      <c r="H73" s="82">
        <f t="shared" si="11"/>
        <v>-1.55</v>
      </c>
    </row>
    <row r="74" spans="1:8" ht="72" x14ac:dyDescent="0.2">
      <c r="A74" s="80" t="s">
        <v>308</v>
      </c>
      <c r="B74" s="153" t="s">
        <v>82</v>
      </c>
      <c r="C74" s="89">
        <v>2</v>
      </c>
      <c r="D74" s="89">
        <v>2</v>
      </c>
      <c r="E74" s="274">
        <v>0.45</v>
      </c>
      <c r="F74" s="30">
        <v>1.2977399999999999</v>
      </c>
      <c r="G74" s="17"/>
      <c r="H74" s="82"/>
    </row>
    <row r="75" spans="1:8" ht="48" x14ac:dyDescent="0.2">
      <c r="A75" s="79" t="s">
        <v>307</v>
      </c>
      <c r="B75" s="318" t="s">
        <v>270</v>
      </c>
      <c r="C75" s="16">
        <f>C76</f>
        <v>0</v>
      </c>
      <c r="D75" s="16">
        <f>D76</f>
        <v>0</v>
      </c>
      <c r="E75" s="18">
        <f>E76</f>
        <v>6.1172399999999998</v>
      </c>
      <c r="F75" s="16">
        <f t="shared" ref="F75" si="22">F76</f>
        <v>0</v>
      </c>
      <c r="G75" s="17" t="e">
        <f t="shared" si="17"/>
        <v>#DIV/0!</v>
      </c>
      <c r="H75" s="82">
        <f t="shared" si="11"/>
        <v>6.1172399999999998</v>
      </c>
    </row>
    <row r="76" spans="1:8" ht="60" x14ac:dyDescent="0.2">
      <c r="A76" s="80" t="s">
        <v>306</v>
      </c>
      <c r="B76" s="153" t="s">
        <v>272</v>
      </c>
      <c r="C76" s="89"/>
      <c r="D76" s="89"/>
      <c r="E76" s="274">
        <v>6.1172399999999998</v>
      </c>
      <c r="F76" s="89"/>
      <c r="G76" s="157"/>
      <c r="H76" s="222"/>
    </row>
    <row r="77" spans="1:8" ht="36" x14ac:dyDescent="0.2">
      <c r="A77" s="79" t="s">
        <v>305</v>
      </c>
      <c r="B77" s="213" t="s">
        <v>84</v>
      </c>
      <c r="C77" s="16">
        <f>C78</f>
        <v>74</v>
      </c>
      <c r="D77" s="16">
        <f>D78</f>
        <v>74</v>
      </c>
      <c r="E77" s="264">
        <f t="shared" ref="E77:F77" si="23">E78</f>
        <v>1.848E-2</v>
      </c>
      <c r="F77" s="16">
        <f t="shared" si="23"/>
        <v>2</v>
      </c>
      <c r="G77" s="17">
        <f t="shared" si="17"/>
        <v>2.4972972972972973E-2</v>
      </c>
      <c r="H77" s="82">
        <f t="shared" si="11"/>
        <v>-73.981520000000003</v>
      </c>
    </row>
    <row r="78" spans="1:8" ht="48" x14ac:dyDescent="0.2">
      <c r="A78" s="80" t="s">
        <v>304</v>
      </c>
      <c r="B78" s="153" t="s">
        <v>86</v>
      </c>
      <c r="C78" s="89">
        <v>74</v>
      </c>
      <c r="D78" s="89">
        <v>74</v>
      </c>
      <c r="E78" s="274">
        <v>1.848E-2</v>
      </c>
      <c r="F78" s="30">
        <v>2</v>
      </c>
      <c r="G78" s="216"/>
      <c r="H78" s="222"/>
    </row>
    <row r="79" spans="1:8" ht="48" x14ac:dyDescent="0.2">
      <c r="A79" s="79" t="s">
        <v>303</v>
      </c>
      <c r="B79" s="225" t="s">
        <v>88</v>
      </c>
      <c r="C79" s="16">
        <f>C80</f>
        <v>35</v>
      </c>
      <c r="D79" s="16">
        <f>D80</f>
        <v>35</v>
      </c>
      <c r="E79" s="264">
        <f>E80</f>
        <v>77.683220000000006</v>
      </c>
      <c r="F79" s="16">
        <f>F80</f>
        <v>43.772210000000001</v>
      </c>
      <c r="G79" s="42">
        <f t="shared" ref="G79:G88" si="24">E79/D79*100</f>
        <v>221.95205714285717</v>
      </c>
      <c r="H79" s="82">
        <f t="shared" si="11"/>
        <v>42.683220000000006</v>
      </c>
    </row>
    <row r="80" spans="1:8" ht="60" x14ac:dyDescent="0.2">
      <c r="A80" s="83" t="s">
        <v>302</v>
      </c>
      <c r="B80" s="84" t="s">
        <v>90</v>
      </c>
      <c r="C80" s="89">
        <v>35</v>
      </c>
      <c r="D80" s="89">
        <v>35</v>
      </c>
      <c r="E80" s="274">
        <v>77.683220000000006</v>
      </c>
      <c r="F80" s="30">
        <v>43.772210000000001</v>
      </c>
      <c r="G80" s="216"/>
      <c r="H80" s="222"/>
    </row>
    <row r="81" spans="1:8" ht="24" x14ac:dyDescent="0.2">
      <c r="A81" s="294" t="s">
        <v>296</v>
      </c>
      <c r="B81" s="314" t="s">
        <v>92</v>
      </c>
      <c r="C81" s="18">
        <f>C82</f>
        <v>0</v>
      </c>
      <c r="D81" s="18">
        <f>D82</f>
        <v>0</v>
      </c>
      <c r="E81" s="264">
        <f>E82</f>
        <v>6.7481900000000001</v>
      </c>
      <c r="F81" s="18">
        <f>F82</f>
        <v>1</v>
      </c>
      <c r="G81" s="42" t="e">
        <f t="shared" si="24"/>
        <v>#DIV/0!</v>
      </c>
      <c r="H81" s="82">
        <f t="shared" si="11"/>
        <v>6.7481900000000001</v>
      </c>
    </row>
    <row r="82" spans="1:8" ht="48" x14ac:dyDescent="0.2">
      <c r="A82" s="85" t="s">
        <v>295</v>
      </c>
      <c r="B82" s="88" t="s">
        <v>94</v>
      </c>
      <c r="C82" s="16"/>
      <c r="D82" s="16"/>
      <c r="E82" s="264">
        <v>6.7481900000000001</v>
      </c>
      <c r="F82" s="19">
        <v>1</v>
      </c>
      <c r="G82" s="42"/>
      <c r="H82" s="82"/>
    </row>
    <row r="83" spans="1:8" ht="36" x14ac:dyDescent="0.2">
      <c r="A83" s="86" t="s">
        <v>294</v>
      </c>
      <c r="B83" s="315" t="s">
        <v>96</v>
      </c>
      <c r="C83" s="20">
        <f>C84</f>
        <v>0</v>
      </c>
      <c r="D83" s="20">
        <f>D84</f>
        <v>26</v>
      </c>
      <c r="E83" s="264">
        <f>E84</f>
        <v>28.649909999999998</v>
      </c>
      <c r="F83" s="16">
        <f>F84</f>
        <v>0</v>
      </c>
      <c r="G83" s="42">
        <f>E83/D83*100</f>
        <v>110.19196153846154</v>
      </c>
      <c r="H83" s="82">
        <f t="shared" si="11"/>
        <v>2.6499099999999984</v>
      </c>
    </row>
    <row r="84" spans="1:8" ht="48" x14ac:dyDescent="0.2">
      <c r="A84" s="85" t="s">
        <v>293</v>
      </c>
      <c r="B84" s="88" t="s">
        <v>98</v>
      </c>
      <c r="C84" s="16"/>
      <c r="D84" s="16">
        <v>26</v>
      </c>
      <c r="E84" s="264">
        <v>28.649909999999998</v>
      </c>
      <c r="F84" s="19"/>
      <c r="G84" s="42"/>
      <c r="H84" s="82"/>
    </row>
    <row r="85" spans="1:8" ht="48" x14ac:dyDescent="0.2">
      <c r="A85" s="90" t="s">
        <v>297</v>
      </c>
      <c r="B85" s="317" t="s">
        <v>100</v>
      </c>
      <c r="C85" s="19">
        <f>C86+C87</f>
        <v>0</v>
      </c>
      <c r="D85" s="19">
        <f>D86+D87</f>
        <v>0</v>
      </c>
      <c r="E85" s="263">
        <f>E86+E87</f>
        <v>2.2350500000000002</v>
      </c>
      <c r="F85" s="19">
        <f>F86+F87</f>
        <v>13.748709999999999</v>
      </c>
      <c r="G85" s="42" t="e">
        <f t="shared" si="24"/>
        <v>#DIV/0!</v>
      </c>
      <c r="H85" s="82">
        <f t="shared" si="11"/>
        <v>2.2350500000000002</v>
      </c>
    </row>
    <row r="86" spans="1:8" ht="48" x14ac:dyDescent="0.2">
      <c r="A86" s="91" t="s">
        <v>299</v>
      </c>
      <c r="B86" s="226" t="s">
        <v>102</v>
      </c>
      <c r="C86" s="33"/>
      <c r="D86" s="33"/>
      <c r="E86" s="260">
        <v>1.61005</v>
      </c>
      <c r="F86" s="33">
        <v>11.84296</v>
      </c>
      <c r="G86" s="216" t="e">
        <f t="shared" si="24"/>
        <v>#DIV/0!</v>
      </c>
      <c r="H86" s="222">
        <f t="shared" si="11"/>
        <v>1.61005</v>
      </c>
    </row>
    <row r="87" spans="1:8" ht="48" x14ac:dyDescent="0.2">
      <c r="A87" s="91" t="s">
        <v>298</v>
      </c>
      <c r="B87" s="226" t="s">
        <v>104</v>
      </c>
      <c r="C87" s="33"/>
      <c r="D87" s="33"/>
      <c r="E87" s="260">
        <v>0.625</v>
      </c>
      <c r="F87" s="33">
        <v>1.9057500000000001</v>
      </c>
      <c r="G87" s="218" t="e">
        <f t="shared" si="24"/>
        <v>#DIV/0!</v>
      </c>
      <c r="H87" s="222">
        <f t="shared" si="11"/>
        <v>0.625</v>
      </c>
    </row>
    <row r="88" spans="1:8" x14ac:dyDescent="0.2">
      <c r="A88" s="92" t="s">
        <v>300</v>
      </c>
      <c r="B88" s="316" t="s">
        <v>106</v>
      </c>
      <c r="C88" s="19">
        <f>C89</f>
        <v>0</v>
      </c>
      <c r="D88" s="19">
        <f>D89</f>
        <v>0</v>
      </c>
      <c r="E88" s="263">
        <f>E89</f>
        <v>123</v>
      </c>
      <c r="F88" s="19">
        <f>F89</f>
        <v>360</v>
      </c>
      <c r="G88" s="54" t="e">
        <f t="shared" si="24"/>
        <v>#DIV/0!</v>
      </c>
      <c r="H88" s="82">
        <f t="shared" si="11"/>
        <v>123</v>
      </c>
    </row>
    <row r="89" spans="1:8" ht="72.75" thickBot="1" x14ac:dyDescent="0.25">
      <c r="A89" s="93" t="s">
        <v>301</v>
      </c>
      <c r="B89" s="227" t="s">
        <v>108</v>
      </c>
      <c r="C89" s="33"/>
      <c r="D89" s="33"/>
      <c r="E89" s="260">
        <v>123</v>
      </c>
      <c r="F89" s="33">
        <v>360</v>
      </c>
      <c r="G89" s="54"/>
      <c r="H89" s="82"/>
    </row>
    <row r="90" spans="1:8" ht="12.75" thickBot="1" x14ac:dyDescent="0.25">
      <c r="A90" s="194" t="s">
        <v>109</v>
      </c>
      <c r="B90" s="193" t="s">
        <v>110</v>
      </c>
      <c r="C90" s="25">
        <f>C91+C92</f>
        <v>0</v>
      </c>
      <c r="D90" s="25">
        <f>D91+D92</f>
        <v>0</v>
      </c>
      <c r="E90" s="279">
        <f t="shared" ref="E90:F90" si="25">E91+E92</f>
        <v>13.147489999999999</v>
      </c>
      <c r="F90" s="25">
        <f t="shared" si="25"/>
        <v>115.60696</v>
      </c>
      <c r="G90" s="26" t="e">
        <f>E90/D90*100</f>
        <v>#DIV/0!</v>
      </c>
      <c r="H90" s="27">
        <f t="shared" ref="H90:H107" si="26">E90-D90</f>
        <v>13.147489999999999</v>
      </c>
    </row>
    <row r="91" spans="1:8" x14ac:dyDescent="0.2">
      <c r="A91" s="94" t="s">
        <v>111</v>
      </c>
      <c r="B91" s="67" t="s">
        <v>112</v>
      </c>
      <c r="C91" s="16"/>
      <c r="D91" s="16"/>
      <c r="E91" s="264">
        <v>13.147489999999999</v>
      </c>
      <c r="F91" s="16"/>
      <c r="G91" s="17">
        <v>0</v>
      </c>
      <c r="H91" s="18">
        <f t="shared" si="26"/>
        <v>13.147489999999999</v>
      </c>
    </row>
    <row r="92" spans="1:8" ht="12.75" thickBot="1" x14ac:dyDescent="0.25">
      <c r="A92" s="95" t="s">
        <v>113</v>
      </c>
      <c r="B92" s="39" t="s">
        <v>110</v>
      </c>
      <c r="C92" s="21"/>
      <c r="D92" s="21"/>
      <c r="E92" s="265"/>
      <c r="F92" s="21">
        <v>115.60696</v>
      </c>
      <c r="G92" s="54">
        <v>0</v>
      </c>
      <c r="H92" s="22">
        <f t="shared" si="26"/>
        <v>0</v>
      </c>
    </row>
    <row r="93" spans="1:8" x14ac:dyDescent="0.2">
      <c r="A93" s="206" t="s">
        <v>114</v>
      </c>
      <c r="B93" s="198" t="s">
        <v>115</v>
      </c>
      <c r="C93" s="96">
        <f>C94+C143+C140+C138+C132</f>
        <v>417183.88399999996</v>
      </c>
      <c r="D93" s="96">
        <f>D94+D143+D140+D138+D132</f>
        <v>433658.28399999999</v>
      </c>
      <c r="E93" s="324">
        <f>E94+E143+E140+E138+E132</f>
        <v>228522.98181999999</v>
      </c>
      <c r="F93" s="96">
        <f>F94+F143+F140+F138</f>
        <v>194723.56169</v>
      </c>
      <c r="G93" s="97">
        <f t="shared" ref="G93:G99" si="27">E93/D93*100</f>
        <v>52.696556309760247</v>
      </c>
      <c r="H93" s="98">
        <f t="shared" si="26"/>
        <v>-205135.30218</v>
      </c>
    </row>
    <row r="94" spans="1:8" x14ac:dyDescent="0.2">
      <c r="A94" s="210" t="s">
        <v>116</v>
      </c>
      <c r="B94" s="199" t="s">
        <v>117</v>
      </c>
      <c r="C94" s="99">
        <f>C95+C99+C109</f>
        <v>367021.8</v>
      </c>
      <c r="D94" s="99">
        <f>D95+D99+D109</f>
        <v>382921.8</v>
      </c>
      <c r="E94" s="329">
        <f>E95+E99+E109</f>
        <v>202266.18789</v>
      </c>
      <c r="F94" s="99">
        <f>F95+F99+F109+F132</f>
        <v>194732.78883999999</v>
      </c>
      <c r="G94" s="100">
        <f t="shared" si="27"/>
        <v>52.821800140394203</v>
      </c>
      <c r="H94" s="101">
        <f t="shared" si="26"/>
        <v>-180655.61210999999</v>
      </c>
    </row>
    <row r="95" spans="1:8" ht="12.75" thickBot="1" x14ac:dyDescent="0.25">
      <c r="A95" s="296" t="s">
        <v>118</v>
      </c>
      <c r="B95" s="196" t="s">
        <v>119</v>
      </c>
      <c r="C95" s="102">
        <f>C96+C97</f>
        <v>164388</v>
      </c>
      <c r="D95" s="102">
        <f>D96+D97</f>
        <v>180288</v>
      </c>
      <c r="E95" s="330">
        <f t="shared" ref="E95:F95" si="28">E96+E97</f>
        <v>90187.9</v>
      </c>
      <c r="F95" s="102">
        <f t="shared" si="28"/>
        <v>72167</v>
      </c>
      <c r="G95" s="103">
        <f t="shared" si="27"/>
        <v>50.024349929002476</v>
      </c>
      <c r="H95" s="104">
        <f t="shared" si="26"/>
        <v>-90100.1</v>
      </c>
    </row>
    <row r="96" spans="1:8" ht="24" x14ac:dyDescent="0.2">
      <c r="A96" s="111" t="s">
        <v>120</v>
      </c>
      <c r="B96" s="112" t="s">
        <v>266</v>
      </c>
      <c r="C96" s="16">
        <v>164388</v>
      </c>
      <c r="D96" s="16">
        <v>164388</v>
      </c>
      <c r="E96" s="264">
        <v>90187.9</v>
      </c>
      <c r="F96" s="16">
        <v>72167</v>
      </c>
      <c r="G96" s="17">
        <f t="shared" si="27"/>
        <v>54.862824537070829</v>
      </c>
      <c r="H96" s="18">
        <f t="shared" si="26"/>
        <v>-74200.100000000006</v>
      </c>
    </row>
    <row r="97" spans="1:8" ht="24.75" thickBot="1" x14ac:dyDescent="0.25">
      <c r="A97" s="236" t="s">
        <v>276</v>
      </c>
      <c r="B97" s="237" t="s">
        <v>277</v>
      </c>
      <c r="C97" s="57"/>
      <c r="D97" s="57">
        <v>15900</v>
      </c>
      <c r="E97" s="268"/>
      <c r="F97" s="57"/>
      <c r="G97" s="17">
        <f t="shared" si="27"/>
        <v>0</v>
      </c>
      <c r="H97" s="18">
        <f t="shared" si="26"/>
        <v>-15900</v>
      </c>
    </row>
    <row r="98" spans="1:8" ht="12.75" thickBot="1" x14ac:dyDescent="0.25">
      <c r="A98" s="60" t="s">
        <v>321</v>
      </c>
      <c r="B98" s="193" t="s">
        <v>322</v>
      </c>
      <c r="C98" s="128"/>
      <c r="D98" s="128"/>
      <c r="E98" s="281"/>
      <c r="F98" s="128"/>
      <c r="G98" s="23"/>
      <c r="H98" s="321"/>
    </row>
    <row r="99" spans="1:8" ht="12.75" thickBot="1" x14ac:dyDescent="0.25">
      <c r="A99" s="60" t="s">
        <v>321</v>
      </c>
      <c r="B99" s="193" t="s">
        <v>122</v>
      </c>
      <c r="C99" s="25">
        <f>C100+C101+C102+C103+C104</f>
        <v>18232.399999999998</v>
      </c>
      <c r="D99" s="25">
        <f>D100+D101+D102+D103+D104</f>
        <v>18232.399999999998</v>
      </c>
      <c r="E99" s="279">
        <f>E100+E101+E102+E103+E104</f>
        <v>9436.4060700000009</v>
      </c>
      <c r="F99" s="25">
        <f t="shared" ref="F99" si="29">F100+F101+F102+F103+F104</f>
        <v>8613.8341900000014</v>
      </c>
      <c r="G99" s="26">
        <f t="shared" si="27"/>
        <v>51.756247504442655</v>
      </c>
      <c r="H99" s="27">
        <f t="shared" si="26"/>
        <v>-8795.9939299999969</v>
      </c>
    </row>
    <row r="100" spans="1:8" ht="36" x14ac:dyDescent="0.2">
      <c r="A100" s="154" t="s">
        <v>123</v>
      </c>
      <c r="B100" s="155" t="s">
        <v>268</v>
      </c>
      <c r="C100" s="62">
        <v>345.6</v>
      </c>
      <c r="D100" s="62">
        <v>345.6</v>
      </c>
      <c r="E100" s="269">
        <v>0</v>
      </c>
      <c r="F100" s="62"/>
      <c r="G100" s="42">
        <v>0</v>
      </c>
      <c r="H100" s="20">
        <f>E100-D100</f>
        <v>-345.6</v>
      </c>
    </row>
    <row r="101" spans="1:8" s="10" customFormat="1" ht="36" x14ac:dyDescent="0.2">
      <c r="A101" s="91" t="s">
        <v>124</v>
      </c>
      <c r="B101" s="68" t="s">
        <v>125</v>
      </c>
      <c r="C101" s="19">
        <v>5538.9</v>
      </c>
      <c r="D101" s="19">
        <v>5538.9</v>
      </c>
      <c r="E101" s="263">
        <v>2621.5940000000001</v>
      </c>
      <c r="F101" s="19">
        <v>2666.6370000000002</v>
      </c>
      <c r="G101" s="42">
        <v>0</v>
      </c>
      <c r="H101" s="20">
        <f>E101-D101</f>
        <v>-2917.3059999999996</v>
      </c>
    </row>
    <row r="102" spans="1:8" s="10" customFormat="1" x14ac:dyDescent="0.2">
      <c r="A102" s="90" t="s">
        <v>126</v>
      </c>
      <c r="B102" s="46" t="s">
        <v>127</v>
      </c>
      <c r="C102" s="19">
        <v>4235.3</v>
      </c>
      <c r="D102" s="19">
        <v>4235.3</v>
      </c>
      <c r="E102" s="263">
        <v>4235.3</v>
      </c>
      <c r="F102" s="19">
        <v>3236.5</v>
      </c>
      <c r="G102" s="42">
        <f>E102/D102*100</f>
        <v>100</v>
      </c>
      <c r="H102" s="20">
        <f>E102-D102</f>
        <v>0</v>
      </c>
    </row>
    <row r="103" spans="1:8" s="10" customFormat="1" ht="24.75" thickBot="1" x14ac:dyDescent="0.25">
      <c r="A103" s="91" t="s">
        <v>207</v>
      </c>
      <c r="B103" s="106" t="s">
        <v>208</v>
      </c>
      <c r="C103" s="21">
        <v>918.3</v>
      </c>
      <c r="D103" s="21">
        <v>918.3</v>
      </c>
      <c r="E103" s="265">
        <v>0</v>
      </c>
      <c r="F103" s="21"/>
      <c r="G103" s="54">
        <f t="shared" ref="G103:G106" si="30">E103/D103*100</f>
        <v>0</v>
      </c>
      <c r="H103" s="20">
        <f t="shared" si="26"/>
        <v>-918.3</v>
      </c>
    </row>
    <row r="104" spans="1:8" ht="12.75" thickBot="1" x14ac:dyDescent="0.25">
      <c r="A104" s="322" t="s">
        <v>128</v>
      </c>
      <c r="B104" s="66" t="s">
        <v>129</v>
      </c>
      <c r="C104" s="118">
        <f>C105+C106+C107+C108</f>
        <v>7194.3</v>
      </c>
      <c r="D104" s="118">
        <f>D105+D106+D107+D108</f>
        <v>7194.3</v>
      </c>
      <c r="E104" s="279">
        <f t="shared" ref="E104:F104" si="31">E105+E106+E107+E108</f>
        <v>2579.5120699999998</v>
      </c>
      <c r="F104" s="118">
        <f t="shared" si="31"/>
        <v>2710.6971899999999</v>
      </c>
      <c r="G104" s="26">
        <f t="shared" si="30"/>
        <v>35.85494168994898</v>
      </c>
      <c r="H104" s="27">
        <f t="shared" si="26"/>
        <v>-4614.7879300000004</v>
      </c>
    </row>
    <row r="105" spans="1:8" x14ac:dyDescent="0.2">
      <c r="A105" s="134" t="s">
        <v>128</v>
      </c>
      <c r="B105" s="67" t="s">
        <v>209</v>
      </c>
      <c r="C105" s="18">
        <v>909</v>
      </c>
      <c r="D105" s="18">
        <v>909</v>
      </c>
      <c r="E105" s="264">
        <v>418.84922999999998</v>
      </c>
      <c r="F105" s="18">
        <v>401.89413999999999</v>
      </c>
      <c r="G105" s="17">
        <f t="shared" si="30"/>
        <v>46.078023102310226</v>
      </c>
      <c r="H105" s="18">
        <f t="shared" si="26"/>
        <v>-490.15077000000002</v>
      </c>
    </row>
    <row r="106" spans="1:8" ht="24" x14ac:dyDescent="0.2">
      <c r="A106" s="243" t="s">
        <v>128</v>
      </c>
      <c r="B106" s="107" t="s">
        <v>130</v>
      </c>
      <c r="C106" s="245">
        <v>1135.8</v>
      </c>
      <c r="D106" s="245">
        <v>1135.8</v>
      </c>
      <c r="E106" s="285">
        <v>592.25400000000002</v>
      </c>
      <c r="F106" s="245">
        <v>536.32600000000002</v>
      </c>
      <c r="G106" s="246">
        <f t="shared" si="30"/>
        <v>52.144215530903338</v>
      </c>
      <c r="H106" s="245">
        <f t="shared" si="26"/>
        <v>-543.54599999999994</v>
      </c>
    </row>
    <row r="107" spans="1:8" ht="24" x14ac:dyDescent="0.2">
      <c r="A107" s="91" t="s">
        <v>131</v>
      </c>
      <c r="B107" s="68" t="s">
        <v>132</v>
      </c>
      <c r="C107" s="20">
        <v>1986.2</v>
      </c>
      <c r="D107" s="20">
        <v>1986.2</v>
      </c>
      <c r="E107" s="263">
        <v>0</v>
      </c>
      <c r="F107" s="20"/>
      <c r="G107" s="42"/>
      <c r="H107" s="20">
        <f t="shared" si="26"/>
        <v>-1986.2</v>
      </c>
    </row>
    <row r="108" spans="1:8" ht="24.75" thickBot="1" x14ac:dyDescent="0.25">
      <c r="A108" s="90" t="s">
        <v>128</v>
      </c>
      <c r="B108" s="286" t="s">
        <v>133</v>
      </c>
      <c r="C108" s="20">
        <v>3163.3</v>
      </c>
      <c r="D108" s="20">
        <v>3163.3</v>
      </c>
      <c r="E108" s="263">
        <v>1568.4088400000001</v>
      </c>
      <c r="F108" s="20">
        <v>1772.47705</v>
      </c>
      <c r="G108" s="42">
        <v>0</v>
      </c>
      <c r="H108" s="20">
        <f>E108-C108</f>
        <v>-1594.8911600000001</v>
      </c>
    </row>
    <row r="109" spans="1:8" x14ac:dyDescent="0.2">
      <c r="A109" s="206" t="s">
        <v>134</v>
      </c>
      <c r="B109" s="109" t="s">
        <v>135</v>
      </c>
      <c r="C109" s="96">
        <f>C110+C122+C124+C126+C128+C129+C130+C123+C125+C127</f>
        <v>184401.4</v>
      </c>
      <c r="D109" s="96">
        <f>D110+D122+D124+D126+D128+D129+D130+D123+D125+D127</f>
        <v>184401.4</v>
      </c>
      <c r="E109" s="335">
        <f>E110+E122+E124+E126+E128+E129+E130+E123+E125+E127</f>
        <v>102641.88182</v>
      </c>
      <c r="F109" s="96">
        <f>F110+F122+F124+F126+F128+F129+F130+F123+F125</f>
        <v>96973.507249999981</v>
      </c>
      <c r="G109" s="97">
        <f t="shared" ref="G109:G118" si="32">E109/D109*100</f>
        <v>55.662203117763745</v>
      </c>
      <c r="H109" s="98">
        <f t="shared" ref="H109:H118" si="33">E109-D109</f>
        <v>-81759.518179999999</v>
      </c>
    </row>
    <row r="110" spans="1:8" ht="12.75" thickBot="1" x14ac:dyDescent="0.25">
      <c r="A110" s="323" t="s">
        <v>136</v>
      </c>
      <c r="B110" s="110" t="s">
        <v>137</v>
      </c>
      <c r="C110" s="102">
        <f>C113+C116+C112+C111+C114+C120+C117+C118+C119+C121+C115</f>
        <v>137618.6</v>
      </c>
      <c r="D110" s="102">
        <f>D113+D116+D112+D111+D114+D120+D117+D118+D119+D121+D115</f>
        <v>137618.6</v>
      </c>
      <c r="E110" s="330">
        <f>E113+E116+E112+E111+E114+E120+E117+E118+E119+E121+E115</f>
        <v>78704.863339999996</v>
      </c>
      <c r="F110" s="102">
        <f>F113+F116+F112+F111+F114+F120+F117+F118+F119+F121+F115</f>
        <v>73097.911159999989</v>
      </c>
      <c r="G110" s="103">
        <f t="shared" si="32"/>
        <v>57.19057114372621</v>
      </c>
      <c r="H110" s="104">
        <f t="shared" si="33"/>
        <v>-58913.73666000001</v>
      </c>
    </row>
    <row r="111" spans="1:8" ht="24" x14ac:dyDescent="0.2">
      <c r="A111" s="111" t="s">
        <v>138</v>
      </c>
      <c r="B111" s="228" t="s">
        <v>139</v>
      </c>
      <c r="C111" s="77">
        <v>1500.3</v>
      </c>
      <c r="D111" s="77">
        <v>1500.3</v>
      </c>
      <c r="E111" s="264">
        <v>790.96500000000003</v>
      </c>
      <c r="F111" s="16"/>
      <c r="G111" s="17">
        <f t="shared" si="32"/>
        <v>52.720455908818245</v>
      </c>
      <c r="H111" s="18">
        <f t="shared" si="33"/>
        <v>-709.33499999999992</v>
      </c>
    </row>
    <row r="112" spans="1:8" x14ac:dyDescent="0.2">
      <c r="A112" s="111" t="s">
        <v>138</v>
      </c>
      <c r="B112" s="68" t="s">
        <v>210</v>
      </c>
      <c r="C112" s="41">
        <v>9.8000000000000007</v>
      </c>
      <c r="D112" s="41">
        <v>9.8000000000000007</v>
      </c>
      <c r="E112" s="263"/>
      <c r="F112" s="19"/>
      <c r="G112" s="42">
        <f t="shared" si="32"/>
        <v>0</v>
      </c>
      <c r="H112" s="20">
        <f t="shared" si="33"/>
        <v>-9.8000000000000007</v>
      </c>
    </row>
    <row r="113" spans="1:8" x14ac:dyDescent="0.2">
      <c r="A113" s="111" t="s">
        <v>140</v>
      </c>
      <c r="B113" s="46" t="s">
        <v>141</v>
      </c>
      <c r="C113" s="19">
        <v>96978.5</v>
      </c>
      <c r="D113" s="19">
        <v>96978.5</v>
      </c>
      <c r="E113" s="263">
        <v>57218</v>
      </c>
      <c r="F113" s="19">
        <v>53999</v>
      </c>
      <c r="G113" s="42">
        <f t="shared" si="32"/>
        <v>59.000706342127373</v>
      </c>
      <c r="H113" s="20">
        <f t="shared" si="33"/>
        <v>-39760.5</v>
      </c>
    </row>
    <row r="114" spans="1:8" x14ac:dyDescent="0.2">
      <c r="A114" s="111" t="s">
        <v>140</v>
      </c>
      <c r="B114" s="46" t="s">
        <v>142</v>
      </c>
      <c r="C114" s="19">
        <v>17378.5</v>
      </c>
      <c r="D114" s="19">
        <v>17378.5</v>
      </c>
      <c r="E114" s="263">
        <v>9559</v>
      </c>
      <c r="F114" s="19">
        <v>8320</v>
      </c>
      <c r="G114" s="42">
        <f t="shared" si="32"/>
        <v>55.004747245159244</v>
      </c>
      <c r="H114" s="20">
        <f t="shared" si="33"/>
        <v>-7819.5</v>
      </c>
    </row>
    <row r="115" spans="1:8" x14ac:dyDescent="0.2">
      <c r="A115" s="111" t="s">
        <v>138</v>
      </c>
      <c r="B115" s="46" t="s">
        <v>146</v>
      </c>
      <c r="C115" s="19">
        <v>891.1</v>
      </c>
      <c r="D115" s="19">
        <v>891.1</v>
      </c>
      <c r="E115" s="263">
        <v>463.81299999999999</v>
      </c>
      <c r="F115" s="19">
        <v>440.67</v>
      </c>
      <c r="G115" s="42">
        <f t="shared" si="32"/>
        <v>52.049489395129612</v>
      </c>
      <c r="H115" s="20">
        <f t="shared" si="33"/>
        <v>-427.28700000000003</v>
      </c>
    </row>
    <row r="116" spans="1:8" x14ac:dyDescent="0.2">
      <c r="A116" s="111" t="s">
        <v>138</v>
      </c>
      <c r="B116" s="46" t="s">
        <v>145</v>
      </c>
      <c r="C116" s="19">
        <v>238.1</v>
      </c>
      <c r="D116" s="19">
        <v>238.1</v>
      </c>
      <c r="E116" s="263">
        <v>70</v>
      </c>
      <c r="F116" s="19">
        <v>41.311999999999998</v>
      </c>
      <c r="G116" s="42">
        <v>0</v>
      </c>
      <c r="H116" s="20">
        <f>E116-C116</f>
        <v>-168.1</v>
      </c>
    </row>
    <row r="117" spans="1:8" x14ac:dyDescent="0.2">
      <c r="A117" s="111" t="s">
        <v>138</v>
      </c>
      <c r="B117" s="46" t="s">
        <v>143</v>
      </c>
      <c r="C117" s="19">
        <v>1293.2</v>
      </c>
      <c r="D117" s="19">
        <v>1293.2</v>
      </c>
      <c r="E117" s="263">
        <v>115.73558</v>
      </c>
      <c r="F117" s="19">
        <v>128.61984000000001</v>
      </c>
      <c r="G117" s="42">
        <f t="shared" si="32"/>
        <v>8.9495499536034639</v>
      </c>
      <c r="H117" s="20">
        <f t="shared" si="33"/>
        <v>-1177.46442</v>
      </c>
    </row>
    <row r="118" spans="1:8" ht="24" x14ac:dyDescent="0.2">
      <c r="A118" s="111" t="s">
        <v>138</v>
      </c>
      <c r="B118" s="68" t="s">
        <v>144</v>
      </c>
      <c r="C118" s="19">
        <v>425.4</v>
      </c>
      <c r="D118" s="19">
        <v>425.4</v>
      </c>
      <c r="E118" s="263">
        <v>0</v>
      </c>
      <c r="F118" s="19"/>
      <c r="G118" s="42">
        <f t="shared" si="32"/>
        <v>0</v>
      </c>
      <c r="H118" s="20">
        <f t="shared" si="33"/>
        <v>-425.4</v>
      </c>
    </row>
    <row r="119" spans="1:8" x14ac:dyDescent="0.2">
      <c r="A119" s="111" t="s">
        <v>138</v>
      </c>
      <c r="B119" s="46" t="s">
        <v>148</v>
      </c>
      <c r="C119" s="19">
        <v>11196.8</v>
      </c>
      <c r="D119" s="19">
        <v>11196.8</v>
      </c>
      <c r="E119" s="263">
        <v>5397.1329999999998</v>
      </c>
      <c r="F119" s="19">
        <v>5297.9669999999996</v>
      </c>
      <c r="G119" s="42">
        <f>E119/D119*100</f>
        <v>48.202459631323237</v>
      </c>
      <c r="H119" s="20">
        <f>E119-D119</f>
        <v>-5799.6669999999995</v>
      </c>
    </row>
    <row r="120" spans="1:8" ht="36" x14ac:dyDescent="0.2">
      <c r="A120" s="111" t="s">
        <v>138</v>
      </c>
      <c r="B120" s="107" t="s">
        <v>147</v>
      </c>
      <c r="C120" s="19">
        <v>1400.6</v>
      </c>
      <c r="D120" s="19">
        <v>1400.6</v>
      </c>
      <c r="E120" s="263">
        <v>1400.6</v>
      </c>
      <c r="F120" s="19">
        <v>1008.49217</v>
      </c>
      <c r="G120" s="42">
        <f t="shared" ref="G120:G135" si="34">E120/D120*100</f>
        <v>100</v>
      </c>
      <c r="H120" s="20">
        <f t="shared" ref="H120:H135" si="35">E120-D120</f>
        <v>0</v>
      </c>
    </row>
    <row r="121" spans="1:8" ht="48.75" thickBot="1" x14ac:dyDescent="0.25">
      <c r="A121" s="113" t="s">
        <v>138</v>
      </c>
      <c r="B121" s="114" t="s">
        <v>149</v>
      </c>
      <c r="C121" s="115">
        <v>6306.3</v>
      </c>
      <c r="D121" s="115">
        <v>6306.3</v>
      </c>
      <c r="E121" s="268">
        <v>3689.6167599999999</v>
      </c>
      <c r="F121" s="57">
        <v>3861.8501500000002</v>
      </c>
      <c r="G121" s="69">
        <f t="shared" si="34"/>
        <v>58.506838558267127</v>
      </c>
      <c r="H121" s="58">
        <f t="shared" si="35"/>
        <v>-2616.6832400000003</v>
      </c>
    </row>
    <row r="122" spans="1:8" x14ac:dyDescent="0.2">
      <c r="A122" s="111" t="s">
        <v>150</v>
      </c>
      <c r="B122" s="112" t="s">
        <v>151</v>
      </c>
      <c r="C122" s="16">
        <v>1765.9</v>
      </c>
      <c r="D122" s="16">
        <v>1765.9</v>
      </c>
      <c r="E122" s="264">
        <v>597.33699999999999</v>
      </c>
      <c r="F122" s="16">
        <v>638.60699999999997</v>
      </c>
      <c r="G122" s="17">
        <f t="shared" si="34"/>
        <v>33.826207599524324</v>
      </c>
      <c r="H122" s="18">
        <f t="shared" si="35"/>
        <v>-1168.5630000000001</v>
      </c>
    </row>
    <row r="123" spans="1:8" ht="36" x14ac:dyDescent="0.2">
      <c r="A123" s="90" t="s">
        <v>152</v>
      </c>
      <c r="B123" s="116" t="s">
        <v>211</v>
      </c>
      <c r="C123" s="41">
        <v>1030.0999999999999</v>
      </c>
      <c r="D123" s="41">
        <v>1030.0999999999999</v>
      </c>
      <c r="E123" s="263">
        <v>1030.0999999999999</v>
      </c>
      <c r="F123" s="19">
        <v>1173.5</v>
      </c>
      <c r="G123" s="42">
        <f t="shared" si="34"/>
        <v>100</v>
      </c>
      <c r="H123" s="20">
        <f t="shared" si="35"/>
        <v>0</v>
      </c>
    </row>
    <row r="124" spans="1:8" x14ac:dyDescent="0.2">
      <c r="A124" s="90" t="s">
        <v>153</v>
      </c>
      <c r="B124" s="46" t="s">
        <v>267</v>
      </c>
      <c r="C124" s="19"/>
      <c r="D124" s="19"/>
      <c r="E124" s="263"/>
      <c r="F124" s="19">
        <v>866.65</v>
      </c>
      <c r="G124" s="42" t="e">
        <f t="shared" si="34"/>
        <v>#DIV/0!</v>
      </c>
      <c r="H124" s="20">
        <f t="shared" si="35"/>
        <v>0</v>
      </c>
    </row>
    <row r="125" spans="1:8" ht="36" x14ac:dyDescent="0.2">
      <c r="A125" s="90" t="s">
        <v>154</v>
      </c>
      <c r="B125" s="68" t="s">
        <v>155</v>
      </c>
      <c r="C125" s="41">
        <v>72</v>
      </c>
      <c r="D125" s="41">
        <v>72</v>
      </c>
      <c r="E125" s="263"/>
      <c r="F125" s="19"/>
      <c r="G125" s="42">
        <f>E125/D125*100</f>
        <v>0</v>
      </c>
      <c r="H125" s="20">
        <f>E125-D125</f>
        <v>-72</v>
      </c>
    </row>
    <row r="126" spans="1:8" ht="24" x14ac:dyDescent="0.2">
      <c r="A126" s="90" t="s">
        <v>156</v>
      </c>
      <c r="B126" s="117" t="s">
        <v>212</v>
      </c>
      <c r="C126" s="41"/>
      <c r="D126" s="41"/>
      <c r="E126" s="263"/>
      <c r="F126" s="19">
        <v>242.03434999999999</v>
      </c>
      <c r="G126" s="42" t="e">
        <f t="shared" si="34"/>
        <v>#DIV/0!</v>
      </c>
      <c r="H126" s="20">
        <f t="shared" si="35"/>
        <v>0</v>
      </c>
    </row>
    <row r="127" spans="1:8" ht="24" x14ac:dyDescent="0.2">
      <c r="A127" s="90" t="s">
        <v>157</v>
      </c>
      <c r="B127" s="68" t="s">
        <v>158</v>
      </c>
      <c r="C127" s="41"/>
      <c r="D127" s="41"/>
      <c r="E127" s="263"/>
      <c r="F127" s="19"/>
      <c r="G127" s="42" t="e">
        <f t="shared" si="34"/>
        <v>#DIV/0!</v>
      </c>
      <c r="H127" s="20">
        <f t="shared" si="35"/>
        <v>0</v>
      </c>
    </row>
    <row r="128" spans="1:8" x14ac:dyDescent="0.2">
      <c r="A128" s="90" t="s">
        <v>159</v>
      </c>
      <c r="B128" s="68" t="s">
        <v>160</v>
      </c>
      <c r="C128" s="41">
        <v>699.3</v>
      </c>
      <c r="D128" s="41">
        <v>699.3</v>
      </c>
      <c r="E128" s="263">
        <v>349.65</v>
      </c>
      <c r="F128" s="19">
        <v>317.64600000000002</v>
      </c>
      <c r="G128" s="42">
        <f t="shared" si="34"/>
        <v>50</v>
      </c>
      <c r="H128" s="20">
        <f t="shared" si="35"/>
        <v>-349.65</v>
      </c>
    </row>
    <row r="129" spans="1:8" ht="12.75" thickBot="1" x14ac:dyDescent="0.25">
      <c r="A129" s="90" t="s">
        <v>161</v>
      </c>
      <c r="B129" s="46" t="s">
        <v>162</v>
      </c>
      <c r="C129" s="19">
        <v>1580.5</v>
      </c>
      <c r="D129" s="19">
        <v>1580.5</v>
      </c>
      <c r="E129" s="336">
        <v>799.93147999999997</v>
      </c>
      <c r="F129" s="19">
        <v>819.15873999999997</v>
      </c>
      <c r="G129" s="42">
        <f t="shared" si="34"/>
        <v>50.6125580512496</v>
      </c>
      <c r="H129" s="20">
        <f t="shared" si="35"/>
        <v>-780.56852000000003</v>
      </c>
    </row>
    <row r="130" spans="1:8" ht="12.75" thickBot="1" x14ac:dyDescent="0.25">
      <c r="A130" s="184" t="s">
        <v>163</v>
      </c>
      <c r="B130" s="66" t="s">
        <v>164</v>
      </c>
      <c r="C130" s="25">
        <f>C131</f>
        <v>41635</v>
      </c>
      <c r="D130" s="25">
        <f>D131</f>
        <v>41635</v>
      </c>
      <c r="E130" s="279">
        <f>E131</f>
        <v>21160</v>
      </c>
      <c r="F130" s="25">
        <f>F131</f>
        <v>19818</v>
      </c>
      <c r="G130" s="26">
        <f t="shared" si="34"/>
        <v>50.822625195148305</v>
      </c>
      <c r="H130" s="27">
        <f t="shared" si="35"/>
        <v>-20475</v>
      </c>
    </row>
    <row r="131" spans="1:8" ht="12.75" thickBot="1" x14ac:dyDescent="0.25">
      <c r="A131" s="105" t="s">
        <v>165</v>
      </c>
      <c r="B131" s="14" t="s">
        <v>166</v>
      </c>
      <c r="C131" s="62">
        <v>41635</v>
      </c>
      <c r="D131" s="62">
        <v>41635</v>
      </c>
      <c r="E131" s="269">
        <v>21160</v>
      </c>
      <c r="F131" s="62">
        <v>19818</v>
      </c>
      <c r="G131" s="23">
        <f t="shared" si="34"/>
        <v>50.822625195148305</v>
      </c>
      <c r="H131" s="63">
        <f t="shared" si="35"/>
        <v>-20475</v>
      </c>
    </row>
    <row r="132" spans="1:8" ht="12.75" thickBot="1" x14ac:dyDescent="0.25">
      <c r="A132" s="60" t="s">
        <v>167</v>
      </c>
      <c r="B132" s="195" t="s">
        <v>168</v>
      </c>
      <c r="C132" s="25">
        <f>C133+C134+C135+C136</f>
        <v>50162.084000000003</v>
      </c>
      <c r="D132" s="25">
        <f>D133+D134+D135+D136</f>
        <v>50736.483999999997</v>
      </c>
      <c r="E132" s="279">
        <f>E133+E134+E135+E136</f>
        <v>26256.79393</v>
      </c>
      <c r="F132" s="25">
        <f>F133+F134+F135</f>
        <v>16978.447400000001</v>
      </c>
      <c r="G132" s="26">
        <f t="shared" si="34"/>
        <v>51.751307658607168</v>
      </c>
      <c r="H132" s="27">
        <f t="shared" si="35"/>
        <v>-24479.690069999997</v>
      </c>
    </row>
    <row r="133" spans="1:8" ht="48" x14ac:dyDescent="0.2">
      <c r="A133" s="119" t="s">
        <v>169</v>
      </c>
      <c r="B133" s="120" t="s">
        <v>170</v>
      </c>
      <c r="C133" s="49">
        <v>27854.284</v>
      </c>
      <c r="D133" s="49">
        <v>28428.684000000001</v>
      </c>
      <c r="E133" s="280">
        <v>11045.067489999999</v>
      </c>
      <c r="F133" s="49">
        <v>9149.8873999999996</v>
      </c>
      <c r="G133" s="122">
        <f t="shared" si="34"/>
        <v>38.851842350493605</v>
      </c>
      <c r="H133" s="121">
        <f t="shared" si="35"/>
        <v>-17383.61651</v>
      </c>
    </row>
    <row r="134" spans="1:8" ht="48" x14ac:dyDescent="0.2">
      <c r="A134" s="123" t="s">
        <v>171</v>
      </c>
      <c r="B134" s="124" t="s">
        <v>172</v>
      </c>
      <c r="C134" s="21">
        <v>12307.8</v>
      </c>
      <c r="D134" s="21">
        <v>12307.8</v>
      </c>
      <c r="E134" s="265">
        <v>7503.5150000000003</v>
      </c>
      <c r="F134" s="21">
        <v>7828.56</v>
      </c>
      <c r="G134" s="54">
        <f t="shared" si="34"/>
        <v>60.965525926648148</v>
      </c>
      <c r="H134" s="22">
        <f t="shared" si="35"/>
        <v>-4804.2849999999989</v>
      </c>
    </row>
    <row r="135" spans="1:8" ht="24.75" thickBot="1" x14ac:dyDescent="0.25">
      <c r="A135" s="125" t="s">
        <v>173</v>
      </c>
      <c r="B135" s="126" t="s">
        <v>174</v>
      </c>
      <c r="C135" s="57">
        <v>10000</v>
      </c>
      <c r="D135" s="57">
        <v>10000</v>
      </c>
      <c r="E135" s="268">
        <v>7708.21144</v>
      </c>
      <c r="F135" s="57"/>
      <c r="G135" s="69">
        <f t="shared" si="34"/>
        <v>77.082114399999995</v>
      </c>
      <c r="H135" s="58">
        <f t="shared" si="35"/>
        <v>-2291.78856</v>
      </c>
    </row>
    <row r="136" spans="1:8" ht="12.75" thickBot="1" x14ac:dyDescent="0.25">
      <c r="A136" s="60" t="s">
        <v>175</v>
      </c>
      <c r="B136" s="196" t="s">
        <v>176</v>
      </c>
      <c r="C136" s="102">
        <f>C137</f>
        <v>0</v>
      </c>
      <c r="D136" s="102">
        <f>D137</f>
        <v>0</v>
      </c>
      <c r="E136" s="330">
        <f>E137</f>
        <v>0</v>
      </c>
      <c r="F136" s="102">
        <f>F137</f>
        <v>0</v>
      </c>
      <c r="G136" s="75">
        <v>0</v>
      </c>
      <c r="H136" s="300">
        <f t="shared" ref="H136:H143" si="36">E136-C136</f>
        <v>0</v>
      </c>
    </row>
    <row r="137" spans="1:8" ht="12.75" thickBot="1" x14ac:dyDescent="0.25">
      <c r="A137" s="211" t="s">
        <v>177</v>
      </c>
      <c r="B137" s="127" t="s">
        <v>178</v>
      </c>
      <c r="C137" s="128"/>
      <c r="D137" s="128"/>
      <c r="E137" s="281"/>
      <c r="F137" s="128"/>
      <c r="G137" s="130"/>
      <c r="H137" s="131"/>
    </row>
    <row r="138" spans="1:8" ht="12.75" thickBot="1" x14ac:dyDescent="0.25">
      <c r="A138" s="184" t="s">
        <v>179</v>
      </c>
      <c r="B138" s="66" t="s">
        <v>180</v>
      </c>
      <c r="C138" s="25"/>
      <c r="D138" s="25"/>
      <c r="E138" s="279">
        <f>E139</f>
        <v>0</v>
      </c>
      <c r="F138" s="118">
        <f>F139</f>
        <v>3</v>
      </c>
      <c r="G138" s="26">
        <v>0</v>
      </c>
      <c r="H138" s="27">
        <f t="shared" si="36"/>
        <v>0</v>
      </c>
    </row>
    <row r="139" spans="1:8" ht="12.75" thickBot="1" x14ac:dyDescent="0.25">
      <c r="A139" s="105" t="s">
        <v>181</v>
      </c>
      <c r="B139" s="132" t="s">
        <v>182</v>
      </c>
      <c r="C139" s="62"/>
      <c r="D139" s="62"/>
      <c r="E139" s="269"/>
      <c r="F139" s="62">
        <v>3</v>
      </c>
      <c r="G139" s="23"/>
      <c r="H139" s="38"/>
    </row>
    <row r="140" spans="1:8" ht="12.75" thickBot="1" x14ac:dyDescent="0.25">
      <c r="A140" s="184" t="s">
        <v>183</v>
      </c>
      <c r="B140" s="66" t="s">
        <v>184</v>
      </c>
      <c r="C140" s="279">
        <f t="shared" ref="C140:D140" si="37">C141+C142</f>
        <v>0</v>
      </c>
      <c r="D140" s="279">
        <f t="shared" si="37"/>
        <v>0</v>
      </c>
      <c r="E140" s="279">
        <f>E141+E142</f>
        <v>0</v>
      </c>
      <c r="F140" s="25">
        <f>F141+F142</f>
        <v>27.386600000000001</v>
      </c>
      <c r="G140" s="26">
        <v>0</v>
      </c>
      <c r="H140" s="27">
        <f t="shared" si="36"/>
        <v>0</v>
      </c>
    </row>
    <row r="141" spans="1:8" ht="24" x14ac:dyDescent="0.2">
      <c r="A141" s="111" t="s">
        <v>185</v>
      </c>
      <c r="B141" s="76" t="s">
        <v>186</v>
      </c>
      <c r="C141" s="200"/>
      <c r="D141" s="200"/>
      <c r="E141" s="264"/>
      <c r="F141" s="200">
        <v>24.76774</v>
      </c>
      <c r="G141" s="201"/>
      <c r="H141" s="202"/>
    </row>
    <row r="142" spans="1:8" ht="24.75" thickBot="1" x14ac:dyDescent="0.25">
      <c r="A142" s="134" t="s">
        <v>187</v>
      </c>
      <c r="B142" s="135" t="s">
        <v>188</v>
      </c>
      <c r="C142" s="62"/>
      <c r="D142" s="62"/>
      <c r="E142" s="269"/>
      <c r="F142" s="62">
        <v>2.6188600000000002</v>
      </c>
      <c r="G142" s="23">
        <v>0</v>
      </c>
      <c r="H142" s="63">
        <f t="shared" si="36"/>
        <v>0</v>
      </c>
    </row>
    <row r="143" spans="1:8" ht="12.75" thickBot="1" x14ac:dyDescent="0.25">
      <c r="A143" s="60" t="s">
        <v>189</v>
      </c>
      <c r="B143" s="193" t="s">
        <v>190</v>
      </c>
      <c r="C143" s="25"/>
      <c r="D143" s="25"/>
      <c r="E143" s="279">
        <f>E144</f>
        <v>0</v>
      </c>
      <c r="F143" s="118">
        <f>F144</f>
        <v>-39.613750000000003</v>
      </c>
      <c r="G143" s="26">
        <v>0</v>
      </c>
      <c r="H143" s="27">
        <f t="shared" si="36"/>
        <v>0</v>
      </c>
    </row>
    <row r="144" spans="1:8" ht="12.75" thickBot="1" x14ac:dyDescent="0.25">
      <c r="A144" s="212" t="s">
        <v>191</v>
      </c>
      <c r="B144" s="136" t="s">
        <v>192</v>
      </c>
      <c r="C144" s="62"/>
      <c r="D144" s="62"/>
      <c r="E144" s="269"/>
      <c r="F144" s="62">
        <v>-39.613750000000003</v>
      </c>
      <c r="G144" s="23"/>
      <c r="H144" s="63"/>
    </row>
    <row r="145" spans="1:8" ht="12.75" thickBot="1" x14ac:dyDescent="0.25">
      <c r="A145" s="197"/>
      <c r="B145" s="193" t="s">
        <v>193</v>
      </c>
      <c r="C145" s="25">
        <f>C8+C93</f>
        <v>508367.58399999997</v>
      </c>
      <c r="D145" s="25">
        <f>D8+D93</f>
        <v>524841.98399999994</v>
      </c>
      <c r="E145" s="118">
        <f t="shared" ref="E145:F145" si="38">E8+E93</f>
        <v>275214.48632999999</v>
      </c>
      <c r="F145" s="25">
        <f t="shared" si="38"/>
        <v>240972.31339</v>
      </c>
      <c r="G145" s="26">
        <f>E145/D145*100</f>
        <v>52.437589735580303</v>
      </c>
      <c r="H145" s="27">
        <f>E145-D145</f>
        <v>-249627.49766999995</v>
      </c>
    </row>
    <row r="146" spans="1:8" x14ac:dyDescent="0.2">
      <c r="A146" s="1"/>
      <c r="B146" s="9"/>
      <c r="C146" s="137"/>
      <c r="D146" s="137"/>
      <c r="F146" s="138"/>
      <c r="G146" s="139"/>
      <c r="H146" s="140"/>
    </row>
    <row r="147" spans="1:8" x14ac:dyDescent="0.2">
      <c r="A147" s="12" t="s">
        <v>194</v>
      </c>
      <c r="B147" s="12"/>
      <c r="C147" s="141"/>
      <c r="D147" s="141"/>
      <c r="E147" s="282"/>
      <c r="F147" s="143"/>
      <c r="G147" s="12"/>
    </row>
    <row r="148" spans="1:8" x14ac:dyDescent="0.2">
      <c r="A148" s="12" t="s">
        <v>195</v>
      </c>
      <c r="B148" s="13"/>
      <c r="C148" s="144"/>
      <c r="D148" s="144"/>
      <c r="E148" s="282" t="s">
        <v>196</v>
      </c>
      <c r="F148" s="145"/>
      <c r="G148" s="12"/>
    </row>
    <row r="149" spans="1:8" x14ac:dyDescent="0.2">
      <c r="A149" s="12"/>
      <c r="B149" s="13"/>
      <c r="C149" s="144"/>
      <c r="D149" s="144"/>
      <c r="E149" s="282"/>
      <c r="F149" s="145"/>
      <c r="G149" s="12"/>
    </row>
    <row r="150" spans="1:8" x14ac:dyDescent="0.2">
      <c r="A150" s="146" t="s">
        <v>197</v>
      </c>
      <c r="B150" s="12"/>
      <c r="C150" s="147"/>
      <c r="D150" s="147"/>
      <c r="E150" s="283"/>
      <c r="F150" s="149"/>
    </row>
    <row r="151" spans="1:8" x14ac:dyDescent="0.2">
      <c r="A151" s="146" t="s">
        <v>198</v>
      </c>
      <c r="C151" s="147"/>
      <c r="D151" s="147"/>
      <c r="E151" s="283"/>
      <c r="F151" s="150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</row>
    <row r="156" spans="1:8" x14ac:dyDescent="0.2">
      <c r="A156" s="1"/>
    </row>
    <row r="157" spans="1:8" x14ac:dyDescent="0.2">
      <c r="A157" s="1"/>
    </row>
    <row r="158" spans="1:8" x14ac:dyDescent="0.2">
      <c r="A158" s="1"/>
      <c r="B158" s="6"/>
      <c r="C158" s="6"/>
      <c r="D158" s="6"/>
      <c r="E158" s="284"/>
      <c r="F158" s="6"/>
      <c r="G158" s="6"/>
      <c r="H158" s="6"/>
    </row>
  </sheetData>
  <mergeCells count="17">
    <mergeCell ref="A5:A7"/>
    <mergeCell ref="B5:B7"/>
    <mergeCell ref="C5:C7"/>
    <mergeCell ref="D5:D7"/>
    <mergeCell ref="E5:E7"/>
    <mergeCell ref="A35:A36"/>
    <mergeCell ref="B35:B36"/>
    <mergeCell ref="C35:C36"/>
    <mergeCell ref="D35:D36"/>
    <mergeCell ref="E35:E36"/>
    <mergeCell ref="F5:F7"/>
    <mergeCell ref="H35:H36"/>
    <mergeCell ref="G5:H5"/>
    <mergeCell ref="G6:G7"/>
    <mergeCell ref="H6:H7"/>
    <mergeCell ref="F35:F36"/>
    <mergeCell ref="G35:G3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8"/>
  <sheetViews>
    <sheetView workbookViewId="0">
      <selection activeCell="D13" sqref="D13"/>
    </sheetView>
  </sheetViews>
  <sheetFormatPr defaultRowHeight="12" x14ac:dyDescent="0.2"/>
  <cols>
    <col min="1" max="1" width="21.5703125" style="14" customWidth="1"/>
    <col min="2" max="2" width="60" style="1" customWidth="1"/>
    <col min="3" max="3" width="11.28515625" style="5" customWidth="1"/>
    <col min="4" max="4" width="12.140625" style="5" customWidth="1"/>
    <col min="5" max="5" width="12" style="254" customWidth="1"/>
    <col min="6" max="6" width="12.140625" style="5" customWidth="1"/>
    <col min="7" max="7" width="8.570312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255"/>
      <c r="F3" s="8"/>
    </row>
    <row r="4" spans="1:8" ht="12.75" thickBot="1" x14ac:dyDescent="0.25">
      <c r="A4" s="1"/>
      <c r="B4" s="2" t="s">
        <v>359</v>
      </c>
      <c r="C4" s="3"/>
      <c r="D4" s="3"/>
      <c r="G4" s="9"/>
      <c r="H4" s="9"/>
    </row>
    <row r="5" spans="1:8" s="10" customFormat="1" ht="12.75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60" t="s">
        <v>324</v>
      </c>
      <c r="F5" s="557" t="s">
        <v>325</v>
      </c>
      <c r="G5" s="524" t="s">
        <v>6</v>
      </c>
      <c r="H5" s="525"/>
    </row>
    <row r="6" spans="1:8" s="10" customFormat="1" x14ac:dyDescent="0.2">
      <c r="A6" s="541"/>
      <c r="B6" s="543"/>
      <c r="C6" s="545"/>
      <c r="D6" s="545"/>
      <c r="E6" s="561"/>
      <c r="F6" s="558"/>
      <c r="G6" s="526" t="s">
        <v>7</v>
      </c>
      <c r="H6" s="528" t="s">
        <v>8</v>
      </c>
    </row>
    <row r="7" spans="1:8" ht="12.75" thickBot="1" x14ac:dyDescent="0.25">
      <c r="A7" s="542"/>
      <c r="B7" s="527"/>
      <c r="C7" s="546"/>
      <c r="D7" s="546"/>
      <c r="E7" s="562"/>
      <c r="F7" s="559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208">
        <f>C9+C20+C30+C48+C59+C90+C35+C56+C14+C53</f>
        <v>91183.700000000012</v>
      </c>
      <c r="D8" s="208">
        <f>D9+D20+D30+D48+D59+D90+D35+D56+D14+D53</f>
        <v>91183.700000000012</v>
      </c>
      <c r="E8" s="324">
        <f>E9+E20+E30+E48+E59+E90+E35+E56+E14+E53</f>
        <v>46691.504509999999</v>
      </c>
      <c r="F8" s="96">
        <f>F9+F20+F30+F48+F59+F90+F35+F56+F14+F53</f>
        <v>46248.751700000001</v>
      </c>
      <c r="G8" s="97">
        <f t="shared" ref="G8:G26" si="0">E8/D8*100</f>
        <v>51.205977066076493</v>
      </c>
      <c r="H8" s="209">
        <f>E8-D8</f>
        <v>-44492.195490000013</v>
      </c>
    </row>
    <row r="9" spans="1:8" s="13" customFormat="1" ht="12.75" thickBot="1" x14ac:dyDescent="0.25">
      <c r="A9" s="338" t="s">
        <v>214</v>
      </c>
      <c r="B9" s="203" t="s">
        <v>10</v>
      </c>
      <c r="C9" s="340">
        <f>C10</f>
        <v>54096.3</v>
      </c>
      <c r="D9" s="340">
        <f>D10</f>
        <v>54096.3</v>
      </c>
      <c r="E9" s="344">
        <f>E10</f>
        <v>24914.351210000001</v>
      </c>
      <c r="F9" s="339">
        <f>F10</f>
        <v>28841.182730000004</v>
      </c>
      <c r="G9" s="75">
        <f t="shared" si="0"/>
        <v>46.055555019474532</v>
      </c>
      <c r="H9" s="205">
        <f t="shared" ref="H9:H26" si="1">E9-D9</f>
        <v>-29181.948790000002</v>
      </c>
    </row>
    <row r="10" spans="1:8" s="10" customFormat="1" x14ac:dyDescent="0.2">
      <c r="A10" s="331" t="s">
        <v>215</v>
      </c>
      <c r="B10" s="306" t="s">
        <v>11</v>
      </c>
      <c r="C10" s="200">
        <f>C11+C12+C13</f>
        <v>54096.3</v>
      </c>
      <c r="D10" s="200">
        <f>D11+D12+D13</f>
        <v>54096.3</v>
      </c>
      <c r="E10" s="332">
        <f>E11+E12+E13</f>
        <v>24914.351210000001</v>
      </c>
      <c r="F10" s="200">
        <f>F11+F12+F13</f>
        <v>28841.182730000004</v>
      </c>
      <c r="G10" s="201">
        <f t="shared" si="0"/>
        <v>46.055555019474532</v>
      </c>
      <c r="H10" s="202">
        <f t="shared" si="1"/>
        <v>-29181.948790000002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259">
        <v>24569.81769</v>
      </c>
      <c r="F11" s="30">
        <v>28678.603920000001</v>
      </c>
      <c r="G11" s="157">
        <f>E11/D11*100</f>
        <v>46.044263707968128</v>
      </c>
      <c r="H11" s="31">
        <f t="shared" si="1"/>
        <v>-28791.482310000003</v>
      </c>
    </row>
    <row r="12" spans="1:8" ht="60" x14ac:dyDescent="0.2">
      <c r="A12" s="171" t="s">
        <v>217</v>
      </c>
      <c r="B12" s="158" t="s">
        <v>13</v>
      </c>
      <c r="C12" s="30">
        <v>235</v>
      </c>
      <c r="D12" s="30">
        <v>235</v>
      </c>
      <c r="E12" s="259">
        <v>184.34635</v>
      </c>
      <c r="F12" s="30">
        <v>115.94089</v>
      </c>
      <c r="G12" s="157">
        <f t="shared" si="0"/>
        <v>78.445255319148927</v>
      </c>
      <c r="H12" s="31">
        <f t="shared" si="1"/>
        <v>-50.653649999999999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260">
        <v>160.18717000000001</v>
      </c>
      <c r="F13" s="33">
        <v>46.637920000000001</v>
      </c>
      <c r="G13" s="160">
        <f t="shared" si="0"/>
        <v>32.037434000000005</v>
      </c>
      <c r="H13" s="34">
        <f t="shared" si="1"/>
        <v>-339.81282999999996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79">
        <f t="shared" si="2"/>
        <v>8.8167399999999994</v>
      </c>
      <c r="F14" s="25">
        <f t="shared" si="2"/>
        <v>7.351</v>
      </c>
      <c r="G14" s="26" t="e">
        <f t="shared" si="0"/>
        <v>#DIV/0!</v>
      </c>
      <c r="H14" s="27">
        <f t="shared" si="1"/>
        <v>8.8167399999999994</v>
      </c>
    </row>
    <row r="15" spans="1:8" x14ac:dyDescent="0.2">
      <c r="A15" s="181" t="s">
        <v>220</v>
      </c>
      <c r="B15" s="305" t="s">
        <v>16</v>
      </c>
      <c r="C15" s="16">
        <f t="shared" ref="C15:F15" si="3">C16+C17+C18+C19</f>
        <v>0</v>
      </c>
      <c r="D15" s="16">
        <f t="shared" si="3"/>
        <v>0</v>
      </c>
      <c r="E15" s="264">
        <f t="shared" si="3"/>
        <v>8.8167399999999994</v>
      </c>
      <c r="F15" s="16">
        <f t="shared" si="3"/>
        <v>7.351</v>
      </c>
      <c r="G15" s="17" t="e">
        <f t="shared" si="0"/>
        <v>#DIV/0!</v>
      </c>
      <c r="H15" s="18">
        <f t="shared" si="1"/>
        <v>8.8167399999999994</v>
      </c>
    </row>
    <row r="16" spans="1:8" x14ac:dyDescent="0.2">
      <c r="A16" s="182" t="s">
        <v>221</v>
      </c>
      <c r="B16" s="29" t="s">
        <v>17</v>
      </c>
      <c r="C16" s="30"/>
      <c r="D16" s="30"/>
      <c r="E16" s="259">
        <v>4.3397800000000002</v>
      </c>
      <c r="F16" s="30">
        <v>3.32416</v>
      </c>
      <c r="G16" s="17" t="e">
        <f t="shared" si="0"/>
        <v>#DIV/0!</v>
      </c>
      <c r="H16" s="20">
        <f t="shared" si="1"/>
        <v>4.3397800000000002</v>
      </c>
    </row>
    <row r="17" spans="1:8" x14ac:dyDescent="0.2">
      <c r="A17" s="182" t="s">
        <v>222</v>
      </c>
      <c r="B17" s="29" t="s">
        <v>18</v>
      </c>
      <c r="C17" s="30"/>
      <c r="D17" s="30"/>
      <c r="E17" s="259">
        <v>2.554E-2</v>
      </c>
      <c r="F17" s="30">
        <v>2.504E-2</v>
      </c>
      <c r="G17" s="17" t="e">
        <f t="shared" si="0"/>
        <v>#DIV/0!</v>
      </c>
      <c r="H17" s="20">
        <f t="shared" si="1"/>
        <v>2.554E-2</v>
      </c>
    </row>
    <row r="18" spans="1:8" x14ac:dyDescent="0.2">
      <c r="A18" s="182" t="s">
        <v>223</v>
      </c>
      <c r="B18" s="29" t="s">
        <v>19</v>
      </c>
      <c r="C18" s="30"/>
      <c r="D18" s="30"/>
      <c r="E18" s="259">
        <v>4.9991700000000003</v>
      </c>
      <c r="F18" s="30">
        <v>4.6222700000000003</v>
      </c>
      <c r="G18" s="17" t="e">
        <f t="shared" si="0"/>
        <v>#DIV/0!</v>
      </c>
      <c r="H18" s="20">
        <f t="shared" si="1"/>
        <v>4.9991700000000003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260">
        <v>-0.54774999999999996</v>
      </c>
      <c r="F19" s="33">
        <v>-0.62046999999999997</v>
      </c>
      <c r="G19" s="23" t="e">
        <f t="shared" si="0"/>
        <v>#DIV/0!</v>
      </c>
      <c r="H19" s="22">
        <f t="shared" si="1"/>
        <v>-0.54774999999999996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C21+C28+C29+C24+C25</f>
        <v>23424.5</v>
      </c>
      <c r="D20" s="190">
        <f>D21+D28+D29+D24+D25</f>
        <v>23424.5</v>
      </c>
      <c r="E20" s="325">
        <f t="shared" ref="E20:F20" si="4">E21+E28+E29+E24+E25</f>
        <v>18524.064279999999</v>
      </c>
      <c r="F20" s="190">
        <f t="shared" si="4"/>
        <v>14542.833850000001</v>
      </c>
      <c r="G20" s="188">
        <f t="shared" si="0"/>
        <v>79.079870562872202</v>
      </c>
      <c r="H20" s="27">
        <f t="shared" si="1"/>
        <v>-4900.4357200000013</v>
      </c>
    </row>
    <row r="21" spans="1:8" s="35" customFormat="1" ht="24" x14ac:dyDescent="0.2">
      <c r="A21" s="134" t="s">
        <v>226</v>
      </c>
      <c r="B21" s="304" t="s">
        <v>22</v>
      </c>
      <c r="C21" s="16">
        <f>C22+C23</f>
        <v>20225</v>
      </c>
      <c r="D21" s="16">
        <f>D22+D23</f>
        <v>20225</v>
      </c>
      <c r="E21" s="264">
        <f>E22+E23+E24</f>
        <v>16159.06011</v>
      </c>
      <c r="F21" s="18">
        <f>F22+F23+F24</f>
        <v>11365.5298</v>
      </c>
      <c r="G21" s="37">
        <f t="shared" si="0"/>
        <v>79.896465315203955</v>
      </c>
      <c r="H21" s="38">
        <f t="shared" si="1"/>
        <v>-4065.9398899999997</v>
      </c>
    </row>
    <row r="22" spans="1:8" s="35" customFormat="1" ht="24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259">
        <v>10314.423500000001</v>
      </c>
      <c r="F22" s="31">
        <v>7332.28791</v>
      </c>
      <c r="G22" s="216">
        <f t="shared" si="0"/>
        <v>80.903784610557693</v>
      </c>
      <c r="H22" s="31">
        <f t="shared" si="1"/>
        <v>-2434.5764999999992</v>
      </c>
    </row>
    <row r="23" spans="1:8" ht="36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259">
        <v>5844.6366099999996</v>
      </c>
      <c r="F23" s="31">
        <v>4033.2411900000002</v>
      </c>
      <c r="G23" s="216">
        <f t="shared" si="0"/>
        <v>78.178659844836801</v>
      </c>
      <c r="H23" s="31">
        <f t="shared" si="1"/>
        <v>-1631.3633900000004</v>
      </c>
    </row>
    <row r="24" spans="1:8" x14ac:dyDescent="0.2">
      <c r="A24" s="91" t="s">
        <v>229</v>
      </c>
      <c r="B24" s="303" t="s">
        <v>25</v>
      </c>
      <c r="C24" s="41"/>
      <c r="D24" s="41"/>
      <c r="E24" s="263"/>
      <c r="F24" s="20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302" t="s">
        <v>26</v>
      </c>
      <c r="C25" s="19"/>
      <c r="D25" s="19"/>
      <c r="E25" s="263">
        <f>E26+E27</f>
        <v>3.2543800000000003</v>
      </c>
      <c r="F25" s="263">
        <f>F26+F27</f>
        <v>140.51324</v>
      </c>
      <c r="G25" s="42" t="e">
        <f t="shared" si="0"/>
        <v>#DIV/0!</v>
      </c>
      <c r="H25" s="20">
        <f t="shared" si="1"/>
        <v>3.2543800000000003</v>
      </c>
    </row>
    <row r="26" spans="1:8" x14ac:dyDescent="0.2">
      <c r="A26" s="92" t="s">
        <v>288</v>
      </c>
      <c r="B26" s="50" t="s">
        <v>26</v>
      </c>
      <c r="C26" s="16"/>
      <c r="D26" s="16"/>
      <c r="E26" s="264">
        <v>2.22356</v>
      </c>
      <c r="F26" s="18">
        <v>140.16087999999999</v>
      </c>
      <c r="G26" s="23" t="e">
        <f t="shared" si="0"/>
        <v>#DIV/0!</v>
      </c>
      <c r="H26" s="18">
        <f t="shared" si="1"/>
        <v>2.22356</v>
      </c>
    </row>
    <row r="27" spans="1:8" x14ac:dyDescent="0.2">
      <c r="A27" s="174" t="s">
        <v>231</v>
      </c>
      <c r="B27" s="45" t="s">
        <v>27</v>
      </c>
      <c r="C27" s="16"/>
      <c r="D27" s="16"/>
      <c r="E27" s="264">
        <v>1.0308200000000001</v>
      </c>
      <c r="F27" s="18">
        <v>0.35236000000000001</v>
      </c>
      <c r="G27" s="23"/>
      <c r="H27" s="18"/>
    </row>
    <row r="28" spans="1:8" x14ac:dyDescent="0.2">
      <c r="A28" s="92" t="s">
        <v>232</v>
      </c>
      <c r="B28" s="46" t="s">
        <v>28</v>
      </c>
      <c r="C28" s="19">
        <v>2622.5</v>
      </c>
      <c r="D28" s="19">
        <v>2622.5</v>
      </c>
      <c r="E28" s="263">
        <v>1876.26286</v>
      </c>
      <c r="F28" s="20">
        <v>2572.9322999999999</v>
      </c>
      <c r="G28" s="42">
        <f>E28/D28*100</f>
        <v>71.544818303145846</v>
      </c>
      <c r="H28" s="20">
        <f t="shared" ref="H28:H35" si="5">E28-D28</f>
        <v>-746.23713999999995</v>
      </c>
    </row>
    <row r="29" spans="1:8" ht="12.75" thickBot="1" x14ac:dyDescent="0.25">
      <c r="A29" s="134" t="s">
        <v>233</v>
      </c>
      <c r="B29" s="47" t="s">
        <v>29</v>
      </c>
      <c r="C29" s="21">
        <v>577</v>
      </c>
      <c r="D29" s="21">
        <v>577</v>
      </c>
      <c r="E29" s="265">
        <v>485.48692999999997</v>
      </c>
      <c r="F29" s="22">
        <v>463.85780999999997</v>
      </c>
      <c r="G29" s="42">
        <f>E29/D29*100</f>
        <v>84.139849220103983</v>
      </c>
      <c r="H29" s="22">
        <f t="shared" si="5"/>
        <v>-91.513070000000027</v>
      </c>
    </row>
    <row r="30" spans="1:8" ht="12.75" thickBot="1" x14ac:dyDescent="0.25">
      <c r="A30" s="60" t="s">
        <v>234</v>
      </c>
      <c r="B30" s="187" t="s">
        <v>30</v>
      </c>
      <c r="C30" s="190">
        <f>C31+C33</f>
        <v>1645</v>
      </c>
      <c r="D30" s="190">
        <f>D31+D33</f>
        <v>1645</v>
      </c>
      <c r="E30" s="325">
        <f t="shared" ref="E30:F30" si="6">E31+E33</f>
        <v>693.04346999999996</v>
      </c>
      <c r="F30" s="190">
        <f t="shared" si="6"/>
        <v>768.00256999999999</v>
      </c>
      <c r="G30" s="26">
        <f t="shared" ref="G30:G33" si="7">E30/D30*100</f>
        <v>42.130302127659569</v>
      </c>
      <c r="H30" s="11">
        <f t="shared" si="5"/>
        <v>-951.95653000000004</v>
      </c>
    </row>
    <row r="31" spans="1:8" x14ac:dyDescent="0.2">
      <c r="A31" s="119" t="s">
        <v>235</v>
      </c>
      <c r="B31" s="48" t="s">
        <v>31</v>
      </c>
      <c r="C31" s="49">
        <f>C32</f>
        <v>1639</v>
      </c>
      <c r="D31" s="49">
        <f>D32</f>
        <v>1639</v>
      </c>
      <c r="E31" s="280">
        <f>E32</f>
        <v>693.04346999999996</v>
      </c>
      <c r="F31" s="16">
        <f>F32</f>
        <v>768.00256999999999</v>
      </c>
      <c r="G31" s="17">
        <f t="shared" si="7"/>
        <v>42.28453142159853</v>
      </c>
      <c r="H31" s="18">
        <f t="shared" si="5"/>
        <v>-945.95653000000004</v>
      </c>
    </row>
    <row r="32" spans="1:8" x14ac:dyDescent="0.2">
      <c r="A32" s="91" t="s">
        <v>236</v>
      </c>
      <c r="B32" s="50" t="s">
        <v>32</v>
      </c>
      <c r="C32" s="30">
        <v>1639</v>
      </c>
      <c r="D32" s="30">
        <v>1639</v>
      </c>
      <c r="E32" s="259">
        <v>693.04346999999996</v>
      </c>
      <c r="F32" s="30">
        <v>768.00256999999999</v>
      </c>
      <c r="G32" s="216">
        <f t="shared" si="7"/>
        <v>42.28453142159853</v>
      </c>
      <c r="H32" s="31">
        <f t="shared" si="5"/>
        <v>-945.95653000000004</v>
      </c>
    </row>
    <row r="33" spans="1:234" ht="24" x14ac:dyDescent="0.2">
      <c r="A33" s="91" t="s">
        <v>237</v>
      </c>
      <c r="B33" s="161" t="s">
        <v>33</v>
      </c>
      <c r="C33" s="19">
        <f>C34</f>
        <v>6</v>
      </c>
      <c r="D33" s="19">
        <f t="shared" ref="D33:E33" si="8">D34</f>
        <v>6</v>
      </c>
      <c r="E33" s="263">
        <f t="shared" si="8"/>
        <v>0</v>
      </c>
      <c r="F33" s="19"/>
      <c r="G33" s="42">
        <f t="shared" si="7"/>
        <v>0</v>
      </c>
      <c r="H33" s="20">
        <f t="shared" si="5"/>
        <v>-6</v>
      </c>
    </row>
    <row r="34" spans="1:234" ht="12.75" thickBot="1" x14ac:dyDescent="0.25">
      <c r="A34" s="173" t="s">
        <v>241</v>
      </c>
      <c r="B34" s="50" t="s">
        <v>37</v>
      </c>
      <c r="C34" s="30">
        <v>6</v>
      </c>
      <c r="D34" s="30">
        <v>6</v>
      </c>
      <c r="E34" s="259"/>
      <c r="F34" s="30"/>
      <c r="G34" s="216">
        <v>0</v>
      </c>
      <c r="H34" s="31">
        <f t="shared" si="5"/>
        <v>-6</v>
      </c>
    </row>
    <row r="35" spans="1:234" x14ac:dyDescent="0.2">
      <c r="A35" s="534" t="s">
        <v>242</v>
      </c>
      <c r="B35" s="536" t="s">
        <v>38</v>
      </c>
      <c r="C35" s="538">
        <f>C37+C45</f>
        <v>11620.1</v>
      </c>
      <c r="D35" s="538">
        <f>D37+D45</f>
        <v>11554.1</v>
      </c>
      <c r="E35" s="555">
        <f>E37+E45</f>
        <v>1950.67255</v>
      </c>
      <c r="F35" s="530">
        <f>F39+F40+F42+F45</f>
        <v>1364.4860799999999</v>
      </c>
      <c r="G35" s="532">
        <f>E35/D35*100</f>
        <v>16.882946746176682</v>
      </c>
      <c r="H35" s="522">
        <f t="shared" si="5"/>
        <v>-9603.427450000001</v>
      </c>
    </row>
    <row r="36" spans="1:234" ht="12.75" thickBot="1" x14ac:dyDescent="0.25">
      <c r="A36" s="535"/>
      <c r="B36" s="537"/>
      <c r="C36" s="539"/>
      <c r="D36" s="539"/>
      <c r="E36" s="556"/>
      <c r="F36" s="531"/>
      <c r="G36" s="533"/>
      <c r="H36" s="523"/>
    </row>
    <row r="37" spans="1:234" s="56" customFormat="1" ht="60" x14ac:dyDescent="0.2">
      <c r="A37" s="333" t="s">
        <v>243</v>
      </c>
      <c r="B37" s="334" t="s">
        <v>39</v>
      </c>
      <c r="C37" s="89">
        <f>C38+C40+C42+C44</f>
        <v>11309.1</v>
      </c>
      <c r="D37" s="89">
        <f>D38+D40+D42+D44</f>
        <v>11243.1</v>
      </c>
      <c r="E37" s="274">
        <f>E38+E40+E42+E44</f>
        <v>1673.99946</v>
      </c>
      <c r="F37" s="89">
        <f t="shared" ref="F37" si="9">F38+F40+F42+F44</f>
        <v>1160.2912699999999</v>
      </c>
      <c r="G37" s="216">
        <f t="shared" ref="G37:G50" si="10">E37/D37*100</f>
        <v>14.889127198014782</v>
      </c>
      <c r="H37" s="221">
        <f t="shared" ref="H37:H88" si="11">E37-D37</f>
        <v>-9569.1005399999995</v>
      </c>
    </row>
    <row r="38" spans="1:234" ht="36" x14ac:dyDescent="0.2">
      <c r="A38" s="90" t="s">
        <v>244</v>
      </c>
      <c r="B38" s="52" t="s">
        <v>40</v>
      </c>
      <c r="C38" s="19">
        <f>C39</f>
        <v>10328.700000000001</v>
      </c>
      <c r="D38" s="19">
        <f>D39</f>
        <v>10262.700000000001</v>
      </c>
      <c r="E38" s="263">
        <f>E39</f>
        <v>1473.3375599999999</v>
      </c>
      <c r="F38" s="19">
        <f>F39</f>
        <v>1111.08834</v>
      </c>
      <c r="G38" s="42">
        <f t="shared" si="10"/>
        <v>14.356237247507963</v>
      </c>
      <c r="H38" s="20">
        <f t="shared" si="11"/>
        <v>-8789.3624400000008</v>
      </c>
    </row>
    <row r="39" spans="1:234" ht="36" x14ac:dyDescent="0.2">
      <c r="A39" s="123" t="s">
        <v>245</v>
      </c>
      <c r="B39" s="53" t="s">
        <v>40</v>
      </c>
      <c r="C39" s="33">
        <v>10328.700000000001</v>
      </c>
      <c r="D39" s="33">
        <v>10262.700000000001</v>
      </c>
      <c r="E39" s="260">
        <v>1473.3375599999999</v>
      </c>
      <c r="F39" s="217">
        <v>1111.08834</v>
      </c>
      <c r="G39" s="218">
        <f t="shared" si="10"/>
        <v>14.356237247507963</v>
      </c>
      <c r="H39" s="219">
        <f t="shared" si="11"/>
        <v>-8789.3624400000008</v>
      </c>
    </row>
    <row r="40" spans="1:234" ht="24" x14ac:dyDescent="0.2">
      <c r="A40" s="175" t="s">
        <v>246</v>
      </c>
      <c r="B40" s="43" t="s">
        <v>41</v>
      </c>
      <c r="C40" s="19">
        <f>C41</f>
        <v>669.9</v>
      </c>
      <c r="D40" s="19">
        <f>D41</f>
        <v>669.9</v>
      </c>
      <c r="E40" s="20">
        <f>E41</f>
        <v>0</v>
      </c>
      <c r="F40" s="19">
        <f>F41</f>
        <v>0</v>
      </c>
      <c r="G40" s="42">
        <f t="shared" si="10"/>
        <v>0</v>
      </c>
      <c r="H40" s="20">
        <f t="shared" si="11"/>
        <v>-669.9</v>
      </c>
    </row>
    <row r="41" spans="1:234" ht="24" x14ac:dyDescent="0.2">
      <c r="A41" s="176" t="s">
        <v>247</v>
      </c>
      <c r="B41" s="40" t="s">
        <v>41</v>
      </c>
      <c r="C41" s="30">
        <v>669.9</v>
      </c>
      <c r="D41" s="30">
        <v>669.9</v>
      </c>
      <c r="E41" s="259"/>
      <c r="F41" s="30">
        <v>0</v>
      </c>
      <c r="G41" s="216">
        <f t="shared" si="10"/>
        <v>0</v>
      </c>
      <c r="H41" s="31">
        <f t="shared" si="11"/>
        <v>-669.9</v>
      </c>
    </row>
    <row r="42" spans="1:234" ht="60" x14ac:dyDescent="0.2">
      <c r="A42" s="123" t="s">
        <v>248</v>
      </c>
      <c r="B42" s="161" t="s">
        <v>42</v>
      </c>
      <c r="C42" s="21">
        <f>C43</f>
        <v>107.4</v>
      </c>
      <c r="D42" s="21">
        <f>D43</f>
        <v>107.4</v>
      </c>
      <c r="E42" s="263">
        <f>E43</f>
        <v>80.600920000000002</v>
      </c>
      <c r="F42" s="19">
        <f>F43</f>
        <v>49.202930000000002</v>
      </c>
      <c r="G42" s="42">
        <f t="shared" si="10"/>
        <v>75.047411545623831</v>
      </c>
      <c r="H42" s="55">
        <f t="shared" si="11"/>
        <v>-26.799080000000004</v>
      </c>
    </row>
    <row r="43" spans="1:234" s="56" customFormat="1" ht="48" x14ac:dyDescent="0.2">
      <c r="A43" s="180" t="s">
        <v>249</v>
      </c>
      <c r="B43" s="40" t="s">
        <v>43</v>
      </c>
      <c r="C43" s="30">
        <v>107.4</v>
      </c>
      <c r="D43" s="30">
        <v>107.4</v>
      </c>
      <c r="E43" s="259">
        <v>80.600920000000002</v>
      </c>
      <c r="F43" s="220">
        <v>49.202930000000002</v>
      </c>
      <c r="G43" s="216">
        <f t="shared" si="10"/>
        <v>75.047411545623831</v>
      </c>
      <c r="H43" s="31">
        <f t="shared" si="11"/>
        <v>-26.799080000000004</v>
      </c>
    </row>
    <row r="44" spans="1:234" s="56" customFormat="1" ht="84.75" thickBot="1" x14ac:dyDescent="0.25">
      <c r="A44" s="123" t="s">
        <v>250</v>
      </c>
      <c r="B44" s="213" t="s">
        <v>44</v>
      </c>
      <c r="C44" s="57">
        <v>203.1</v>
      </c>
      <c r="D44" s="57">
        <v>203.1</v>
      </c>
      <c r="E44" s="268">
        <v>120.06098</v>
      </c>
      <c r="F44" s="59"/>
      <c r="G44" s="42">
        <f t="shared" si="10"/>
        <v>59.114219596257996</v>
      </c>
      <c r="H44" s="20">
        <f t="shared" si="11"/>
        <v>-83.039019999999994</v>
      </c>
    </row>
    <row r="45" spans="1:234" s="61" customFormat="1" ht="12.75" thickBot="1" x14ac:dyDescent="0.25">
      <c r="A45" s="60" t="s">
        <v>251</v>
      </c>
      <c r="B45" s="189" t="s">
        <v>45</v>
      </c>
      <c r="C45" s="25">
        <f>C46+C47</f>
        <v>311</v>
      </c>
      <c r="D45" s="25">
        <f>D46+D47</f>
        <v>311</v>
      </c>
      <c r="E45" s="279">
        <f>E46+E47</f>
        <v>276.67309</v>
      </c>
      <c r="F45" s="25">
        <f t="shared" ref="F45" si="12">F46+F47</f>
        <v>204.19480999999999</v>
      </c>
      <c r="G45" s="188">
        <f t="shared" si="10"/>
        <v>88.96240836012862</v>
      </c>
      <c r="H45" s="27">
        <f t="shared" si="11"/>
        <v>-34.326909999999998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56" customFormat="1" x14ac:dyDescent="0.2">
      <c r="A46" s="105" t="s">
        <v>252</v>
      </c>
      <c r="B46" s="48" t="s">
        <v>45</v>
      </c>
      <c r="C46" s="62">
        <v>300</v>
      </c>
      <c r="D46" s="62">
        <v>300</v>
      </c>
      <c r="E46" s="269">
        <v>247.49134000000001</v>
      </c>
      <c r="F46" s="64">
        <v>204.19480999999999</v>
      </c>
      <c r="G46" s="23">
        <f t="shared" si="10"/>
        <v>82.497113333333346</v>
      </c>
      <c r="H46" s="38">
        <f t="shared" si="11"/>
        <v>-52.508659999999992</v>
      </c>
    </row>
    <row r="47" spans="1:234" s="56" customFormat="1" ht="72.75" thickBot="1" x14ac:dyDescent="0.25">
      <c r="A47" s="177" t="s">
        <v>253</v>
      </c>
      <c r="B47" s="65" t="s">
        <v>46</v>
      </c>
      <c r="C47" s="21">
        <v>11</v>
      </c>
      <c r="D47" s="21">
        <v>11</v>
      </c>
      <c r="E47" s="265">
        <v>29.181750000000001</v>
      </c>
      <c r="F47" s="21"/>
      <c r="G47" s="54">
        <f t="shared" si="10"/>
        <v>265.28863636363639</v>
      </c>
      <c r="H47" s="22"/>
    </row>
    <row r="48" spans="1:234" s="56" customFormat="1" ht="12.75" thickBot="1" x14ac:dyDescent="0.25">
      <c r="A48" s="60" t="s">
        <v>264</v>
      </c>
      <c r="B48" s="187" t="s">
        <v>47</v>
      </c>
      <c r="C48" s="190">
        <f>C49</f>
        <v>76.8</v>
      </c>
      <c r="D48" s="190">
        <f>D49</f>
        <v>76.8</v>
      </c>
      <c r="E48" s="325">
        <f>E49</f>
        <v>17.438549999999999</v>
      </c>
      <c r="F48" s="190">
        <f>F49</f>
        <v>27.159099999999999</v>
      </c>
      <c r="G48" s="188">
        <f t="shared" si="10"/>
        <v>22.706445312500001</v>
      </c>
      <c r="H48" s="27">
        <f t="shared" si="11"/>
        <v>-59.361449999999998</v>
      </c>
    </row>
    <row r="49" spans="1:8" s="56" customFormat="1" x14ac:dyDescent="0.2">
      <c r="A49" s="134" t="s">
        <v>265</v>
      </c>
      <c r="B49" s="67" t="s">
        <v>48</v>
      </c>
      <c r="C49" s="16">
        <f>C51+C50+C52</f>
        <v>76.8</v>
      </c>
      <c r="D49" s="16">
        <f>D51+D50+D52</f>
        <v>76.8</v>
      </c>
      <c r="E49" s="264">
        <f t="shared" ref="E49:F49" si="13">E51+E50+E52</f>
        <v>17.438549999999999</v>
      </c>
      <c r="F49" s="16">
        <f t="shared" si="13"/>
        <v>27.159099999999999</v>
      </c>
      <c r="G49" s="17">
        <f t="shared" si="10"/>
        <v>22.706445312500001</v>
      </c>
      <c r="H49" s="18">
        <f t="shared" si="11"/>
        <v>-59.361449999999998</v>
      </c>
    </row>
    <row r="50" spans="1:8" s="56" customFormat="1" ht="24" x14ac:dyDescent="0.2">
      <c r="A50" s="173" t="s">
        <v>263</v>
      </c>
      <c r="B50" s="165" t="s">
        <v>49</v>
      </c>
      <c r="C50" s="30">
        <v>75.599999999999994</v>
      </c>
      <c r="D50" s="30">
        <v>75.599999999999994</v>
      </c>
      <c r="E50" s="259">
        <v>13.767620000000001</v>
      </c>
      <c r="F50" s="30">
        <v>28.00207</v>
      </c>
      <c r="G50" s="157">
        <f t="shared" si="10"/>
        <v>18.21113756613757</v>
      </c>
      <c r="H50" s="31">
        <f t="shared" si="11"/>
        <v>-61.832379999999993</v>
      </c>
    </row>
    <row r="51" spans="1:8" s="56" customFormat="1" x14ac:dyDescent="0.2">
      <c r="A51" s="173" t="s">
        <v>262</v>
      </c>
      <c r="B51" s="166" t="s">
        <v>50</v>
      </c>
      <c r="C51" s="30">
        <v>1.2</v>
      </c>
      <c r="D51" s="30">
        <v>1.2</v>
      </c>
      <c r="E51" s="259">
        <v>3.8014600000000001</v>
      </c>
      <c r="F51" s="30">
        <v>9.5347299999999997</v>
      </c>
      <c r="G51" s="157">
        <f>E51/D51*100</f>
        <v>316.78833333333336</v>
      </c>
      <c r="H51" s="31">
        <f t="shared" si="11"/>
        <v>2.6014600000000003</v>
      </c>
    </row>
    <row r="52" spans="1:8" s="56" customFormat="1" ht="24.75" thickBot="1" x14ac:dyDescent="0.25">
      <c r="A52" s="178" t="s">
        <v>261</v>
      </c>
      <c r="B52" s="167" t="s">
        <v>51</v>
      </c>
      <c r="C52" s="168"/>
      <c r="D52" s="168"/>
      <c r="E52" s="270">
        <v>-0.13053000000000001</v>
      </c>
      <c r="F52" s="168">
        <v>-10.377700000000001</v>
      </c>
      <c r="G52" s="170" t="e">
        <f>E52/D52*100</f>
        <v>#DIV/0!</v>
      </c>
      <c r="H52" s="169">
        <f t="shared" si="11"/>
        <v>-0.13053000000000001</v>
      </c>
    </row>
    <row r="53" spans="1:8" s="56" customFormat="1" ht="12.75" thickBot="1" x14ac:dyDescent="0.25">
      <c r="A53" s="338" t="s">
        <v>260</v>
      </c>
      <c r="B53" s="70" t="s">
        <v>52</v>
      </c>
      <c r="C53" s="72">
        <f t="shared" ref="C53:F54" si="14">C54</f>
        <v>0</v>
      </c>
      <c r="D53" s="72">
        <f t="shared" si="14"/>
        <v>24</v>
      </c>
      <c r="E53" s="344">
        <f t="shared" si="14"/>
        <v>24.394870000000001</v>
      </c>
      <c r="F53" s="118">
        <f t="shared" si="14"/>
        <v>9.2659199999999995</v>
      </c>
      <c r="G53" s="343">
        <f t="shared" ref="G53:G55" si="15">E53/D53*100</f>
        <v>101.64529166666667</v>
      </c>
      <c r="H53" s="342">
        <f t="shared" si="11"/>
        <v>0.39487000000000094</v>
      </c>
    </row>
    <row r="54" spans="1:8" s="56" customFormat="1" x14ac:dyDescent="0.2">
      <c r="A54" s="174" t="s">
        <v>259</v>
      </c>
      <c r="B54" s="223" t="s">
        <v>53</v>
      </c>
      <c r="C54" s="16">
        <f t="shared" si="14"/>
        <v>0</v>
      </c>
      <c r="D54" s="16">
        <f t="shared" si="14"/>
        <v>24</v>
      </c>
      <c r="E54" s="264">
        <f t="shared" si="14"/>
        <v>24.394870000000001</v>
      </c>
      <c r="F54" s="18">
        <f t="shared" si="14"/>
        <v>9.2659199999999995</v>
      </c>
      <c r="G54" s="17">
        <f t="shared" si="15"/>
        <v>101.64529166666667</v>
      </c>
      <c r="H54" s="20">
        <f t="shared" si="11"/>
        <v>0.39487000000000094</v>
      </c>
    </row>
    <row r="55" spans="1:8" s="56" customFormat="1" ht="12.75" thickBot="1" x14ac:dyDescent="0.25">
      <c r="A55" s="178" t="s">
        <v>258</v>
      </c>
      <c r="B55" s="224" t="s">
        <v>54</v>
      </c>
      <c r="C55" s="168">
        <v>0</v>
      </c>
      <c r="D55" s="168">
        <v>24</v>
      </c>
      <c r="E55" s="270">
        <v>24.394870000000001</v>
      </c>
      <c r="F55" s="168">
        <v>9.2659199999999995</v>
      </c>
      <c r="G55" s="170">
        <f t="shared" si="15"/>
        <v>101.64529166666667</v>
      </c>
      <c r="H55" s="169">
        <f t="shared" si="11"/>
        <v>0.39487000000000094</v>
      </c>
    </row>
    <row r="56" spans="1:8" s="56" customFormat="1" ht="12.75" thickBot="1" x14ac:dyDescent="0.25">
      <c r="A56" s="60" t="s">
        <v>55</v>
      </c>
      <c r="B56" s="192" t="s">
        <v>56</v>
      </c>
      <c r="C56" s="74">
        <f>C57</f>
        <v>125</v>
      </c>
      <c r="D56" s="74">
        <f>D57</f>
        <v>141</v>
      </c>
      <c r="E56" s="272">
        <f t="shared" ref="E56:F57" si="16">E57</f>
        <v>236.67</v>
      </c>
      <c r="F56" s="74">
        <f t="shared" si="16"/>
        <v>110.88021000000001</v>
      </c>
      <c r="G56" s="75">
        <f>E56/D56*100</f>
        <v>167.85106382978722</v>
      </c>
      <c r="H56" s="342">
        <f t="shared" si="11"/>
        <v>95.669999999999987</v>
      </c>
    </row>
    <row r="57" spans="1:8" s="56" customFormat="1" ht="24" x14ac:dyDescent="0.2">
      <c r="A57" s="164" t="s">
        <v>255</v>
      </c>
      <c r="B57" s="155" t="s">
        <v>256</v>
      </c>
      <c r="C57" s="63">
        <f>C58</f>
        <v>125</v>
      </c>
      <c r="D57" s="63">
        <f>D58</f>
        <v>141</v>
      </c>
      <c r="E57" s="269">
        <f t="shared" si="16"/>
        <v>236.67</v>
      </c>
      <c r="F57" s="63">
        <f t="shared" si="16"/>
        <v>110.88021000000001</v>
      </c>
      <c r="G57" s="17">
        <f t="shared" ref="G57:G77" si="17">E57/D57*100</f>
        <v>167.85106382978722</v>
      </c>
      <c r="H57" s="22">
        <f t="shared" si="11"/>
        <v>95.669999999999987</v>
      </c>
    </row>
    <row r="58" spans="1:8" s="10" customFormat="1" ht="36.75" thickBot="1" x14ac:dyDescent="0.25">
      <c r="A58" s="186" t="s">
        <v>257</v>
      </c>
      <c r="B58" s="162" t="s">
        <v>57</v>
      </c>
      <c r="C58" s="33">
        <v>125</v>
      </c>
      <c r="D58" s="33">
        <v>141</v>
      </c>
      <c r="E58" s="260">
        <v>236.67</v>
      </c>
      <c r="F58" s="33">
        <v>110.88021000000001</v>
      </c>
      <c r="G58" s="157">
        <f t="shared" si="17"/>
        <v>167.85106382978722</v>
      </c>
      <c r="H58" s="34">
        <f t="shared" si="11"/>
        <v>95.669999999999987</v>
      </c>
    </row>
    <row r="59" spans="1:8" x14ac:dyDescent="0.2">
      <c r="A59" s="337" t="s">
        <v>254</v>
      </c>
      <c r="B59" s="308" t="s">
        <v>58</v>
      </c>
      <c r="C59" s="309">
        <f>C61+C63+C65+C67+C71+C73+C77+C79+C85+C69+C88+C81+C83</f>
        <v>196</v>
      </c>
      <c r="D59" s="309">
        <f>D60+D81+D83+D85+D88</f>
        <v>222</v>
      </c>
      <c r="E59" s="327">
        <f>E60+E81+E83+E85+E88</f>
        <v>308.90535</v>
      </c>
      <c r="F59" s="309">
        <f>F61+F63+F65+F67+F71+F73+F77+F79+F85+F69+F88+F81+F83</f>
        <v>461.98327999999998</v>
      </c>
      <c r="G59" s="310">
        <f t="shared" si="17"/>
        <v>139.14655405405404</v>
      </c>
      <c r="H59" s="341">
        <f t="shared" si="11"/>
        <v>86.905349999999999</v>
      </c>
    </row>
    <row r="60" spans="1:8" ht="24" x14ac:dyDescent="0.2">
      <c r="A60" s="320" t="s">
        <v>320</v>
      </c>
      <c r="B60" s="307" t="s">
        <v>290</v>
      </c>
      <c r="C60" s="313">
        <f t="shared" ref="C60:D60" si="18">C61+C63+C65+C67+C69+C71+C73+C75+C77+C79</f>
        <v>196</v>
      </c>
      <c r="D60" s="313">
        <f t="shared" si="18"/>
        <v>196</v>
      </c>
      <c r="E60" s="328">
        <f>E61+E63+E65+E67+E69+E71+E73+E75+E77+E79</f>
        <v>148.2722</v>
      </c>
      <c r="F60" s="328">
        <f>F61+F63+F65+F67+F69+F71+F73+F75+F77+F79</f>
        <v>87.234569999999991</v>
      </c>
      <c r="G60" s="313" t="e">
        <f t="shared" ref="G60:H60" si="19">G61+G63+G65+G65+G67+G69+G71+G73+G75+G77+G79</f>
        <v>#DIV/0!</v>
      </c>
      <c r="H60" s="313">
        <f t="shared" si="19"/>
        <v>-50.851990000000001</v>
      </c>
    </row>
    <row r="61" spans="1:8" ht="36" x14ac:dyDescent="0.2">
      <c r="A61" s="311" t="s">
        <v>291</v>
      </c>
      <c r="B61" s="312" t="s">
        <v>60</v>
      </c>
      <c r="C61" s="16">
        <f>C62</f>
        <v>8</v>
      </c>
      <c r="D61" s="16">
        <f>D62</f>
        <v>8</v>
      </c>
      <c r="E61" s="264">
        <f>E62</f>
        <v>3.0249999999999999</v>
      </c>
      <c r="F61" s="16">
        <f t="shared" ref="F61" si="20">F62</f>
        <v>1.4750000000000001</v>
      </c>
      <c r="G61" s="17">
        <f t="shared" si="17"/>
        <v>37.8125</v>
      </c>
      <c r="H61" s="214">
        <f t="shared" si="11"/>
        <v>-4.9749999999999996</v>
      </c>
    </row>
    <row r="62" spans="1:8" s="10" customFormat="1" ht="48" x14ac:dyDescent="0.2">
      <c r="A62" s="80" t="s">
        <v>319</v>
      </c>
      <c r="B62" s="81" t="s">
        <v>62</v>
      </c>
      <c r="C62" s="89">
        <v>8</v>
      </c>
      <c r="D62" s="89">
        <v>8</v>
      </c>
      <c r="E62" s="274">
        <v>3.0249999999999999</v>
      </c>
      <c r="F62" s="220">
        <v>1.4750000000000001</v>
      </c>
      <c r="G62" s="157"/>
      <c r="H62" s="31"/>
    </row>
    <row r="63" spans="1:8" ht="48" x14ac:dyDescent="0.2">
      <c r="A63" s="79" t="s">
        <v>292</v>
      </c>
      <c r="B63" s="225" t="s">
        <v>64</v>
      </c>
      <c r="C63" s="16">
        <f>C64</f>
        <v>31</v>
      </c>
      <c r="D63" s="16">
        <f>D64</f>
        <v>31</v>
      </c>
      <c r="E63" s="264">
        <f>E64</f>
        <v>36.852400000000003</v>
      </c>
      <c r="F63" s="16">
        <f>F64</f>
        <v>29.44566</v>
      </c>
      <c r="G63" s="17">
        <f t="shared" si="17"/>
        <v>118.87870967741935</v>
      </c>
      <c r="H63" s="82">
        <f t="shared" si="11"/>
        <v>5.8524000000000029</v>
      </c>
    </row>
    <row r="64" spans="1:8" ht="72" x14ac:dyDescent="0.2">
      <c r="A64" s="80" t="s">
        <v>318</v>
      </c>
      <c r="B64" s="153" t="s">
        <v>66</v>
      </c>
      <c r="C64" s="89">
        <v>31</v>
      </c>
      <c r="D64" s="89">
        <v>31</v>
      </c>
      <c r="E64" s="274">
        <v>36.852400000000003</v>
      </c>
      <c r="F64" s="30">
        <v>29.44566</v>
      </c>
      <c r="G64" s="157"/>
      <c r="H64" s="222"/>
    </row>
    <row r="65" spans="1:8" ht="36" x14ac:dyDescent="0.2">
      <c r="A65" s="79" t="s">
        <v>317</v>
      </c>
      <c r="B65" s="213" t="s">
        <v>68</v>
      </c>
      <c r="C65" s="16">
        <f>C66</f>
        <v>4</v>
      </c>
      <c r="D65" s="16">
        <f>D66</f>
        <v>4</v>
      </c>
      <c r="E65" s="264">
        <f>E66</f>
        <v>0.87580999999999998</v>
      </c>
      <c r="F65" s="16">
        <f>F66</f>
        <v>0.18554999999999999</v>
      </c>
      <c r="G65" s="17">
        <f t="shared" si="17"/>
        <v>21.895250000000001</v>
      </c>
      <c r="H65" s="82">
        <f t="shared" si="11"/>
        <v>-3.12419</v>
      </c>
    </row>
    <row r="66" spans="1:8" ht="48" x14ac:dyDescent="0.2">
      <c r="A66" s="80" t="s">
        <v>316</v>
      </c>
      <c r="B66" s="153" t="s">
        <v>70</v>
      </c>
      <c r="C66" s="89">
        <v>4</v>
      </c>
      <c r="D66" s="89">
        <v>4</v>
      </c>
      <c r="E66" s="274">
        <v>0.87580999999999998</v>
      </c>
      <c r="F66" s="30">
        <v>0.18554999999999999</v>
      </c>
      <c r="G66" s="157"/>
      <c r="H66" s="222"/>
    </row>
    <row r="67" spans="1:8" ht="36" x14ac:dyDescent="0.2">
      <c r="A67" s="79" t="s">
        <v>314</v>
      </c>
      <c r="B67" s="151" t="s">
        <v>204</v>
      </c>
      <c r="C67" s="16">
        <f>C68</f>
        <v>37</v>
      </c>
      <c r="D67" s="16">
        <f>D68</f>
        <v>37</v>
      </c>
      <c r="E67" s="264">
        <f>E68</f>
        <v>0</v>
      </c>
      <c r="F67" s="16">
        <f>F68</f>
        <v>0</v>
      </c>
      <c r="G67" s="17">
        <f t="shared" si="17"/>
        <v>0</v>
      </c>
      <c r="H67" s="82">
        <f t="shared" si="11"/>
        <v>-37</v>
      </c>
    </row>
    <row r="68" spans="1:8" ht="60" x14ac:dyDescent="0.2">
      <c r="A68" s="80" t="s">
        <v>315</v>
      </c>
      <c r="B68" s="319" t="s">
        <v>206</v>
      </c>
      <c r="C68" s="89">
        <v>37</v>
      </c>
      <c r="D68" s="89">
        <v>37</v>
      </c>
      <c r="E68" s="274">
        <v>0</v>
      </c>
      <c r="F68" s="31"/>
      <c r="G68" s="157"/>
      <c r="H68" s="222"/>
    </row>
    <row r="69" spans="1:8" ht="36" x14ac:dyDescent="0.2">
      <c r="A69" s="79" t="s">
        <v>313</v>
      </c>
      <c r="B69" s="318" t="s">
        <v>72</v>
      </c>
      <c r="C69" s="16">
        <f>C70</f>
        <v>5</v>
      </c>
      <c r="D69" s="16">
        <f>D70</f>
        <v>5</v>
      </c>
      <c r="E69" s="264">
        <f t="shared" ref="E69:F69" si="21">E70</f>
        <v>15</v>
      </c>
      <c r="F69" s="16">
        <f t="shared" si="21"/>
        <v>0</v>
      </c>
      <c r="G69" s="17">
        <f t="shared" si="17"/>
        <v>300</v>
      </c>
      <c r="H69" s="82">
        <f t="shared" si="11"/>
        <v>10</v>
      </c>
    </row>
    <row r="70" spans="1:8" ht="48" x14ac:dyDescent="0.2">
      <c r="A70" s="80" t="s">
        <v>312</v>
      </c>
      <c r="B70" s="153" t="s">
        <v>74</v>
      </c>
      <c r="C70" s="89">
        <v>5</v>
      </c>
      <c r="D70" s="89">
        <v>5</v>
      </c>
      <c r="E70" s="274">
        <v>15</v>
      </c>
      <c r="F70" s="31"/>
      <c r="G70" s="157"/>
      <c r="H70" s="222"/>
    </row>
    <row r="71" spans="1:8" ht="48" x14ac:dyDescent="0.2">
      <c r="A71" s="79" t="s">
        <v>311</v>
      </c>
      <c r="B71" s="318" t="s">
        <v>76</v>
      </c>
      <c r="C71" s="16">
        <f>C72</f>
        <v>0</v>
      </c>
      <c r="D71" s="16">
        <f>D72</f>
        <v>0</v>
      </c>
      <c r="E71" s="264">
        <f>E72</f>
        <v>8.2500499999999999</v>
      </c>
      <c r="F71" s="16">
        <f>F72</f>
        <v>9.0584100000000003</v>
      </c>
      <c r="G71" s="17" t="e">
        <f t="shared" si="17"/>
        <v>#DIV/0!</v>
      </c>
      <c r="H71" s="82">
        <f t="shared" si="11"/>
        <v>8.2500499999999999</v>
      </c>
    </row>
    <row r="72" spans="1:8" ht="60" x14ac:dyDescent="0.2">
      <c r="A72" s="80" t="s">
        <v>310</v>
      </c>
      <c r="B72" s="153" t="s">
        <v>78</v>
      </c>
      <c r="C72" s="89">
        <v>0</v>
      </c>
      <c r="D72" s="89">
        <v>0</v>
      </c>
      <c r="E72" s="274">
        <v>8.2500499999999999</v>
      </c>
      <c r="F72" s="221">
        <v>9.0584100000000003</v>
      </c>
      <c r="G72" s="157"/>
      <c r="H72" s="222"/>
    </row>
    <row r="73" spans="1:8" ht="48" x14ac:dyDescent="0.2">
      <c r="A73" s="79" t="s">
        <v>309</v>
      </c>
      <c r="B73" s="318" t="s">
        <v>80</v>
      </c>
      <c r="C73" s="16">
        <f>C74</f>
        <v>2</v>
      </c>
      <c r="D73" s="16">
        <f>D74</f>
        <v>2</v>
      </c>
      <c r="E73" s="264">
        <f>E74</f>
        <v>0.45</v>
      </c>
      <c r="F73" s="16">
        <f>F74</f>
        <v>1.2977399999999999</v>
      </c>
      <c r="G73" s="17">
        <f t="shared" si="17"/>
        <v>22.5</v>
      </c>
      <c r="H73" s="82">
        <f t="shared" si="11"/>
        <v>-1.55</v>
      </c>
    </row>
    <row r="74" spans="1:8" ht="72" x14ac:dyDescent="0.2">
      <c r="A74" s="80" t="s">
        <v>308</v>
      </c>
      <c r="B74" s="153" t="s">
        <v>82</v>
      </c>
      <c r="C74" s="89">
        <v>2</v>
      </c>
      <c r="D74" s="89">
        <v>2</v>
      </c>
      <c r="E74" s="274">
        <v>0.45</v>
      </c>
      <c r="F74" s="30">
        <v>1.2977399999999999</v>
      </c>
      <c r="G74" s="17"/>
      <c r="H74" s="82"/>
    </row>
    <row r="75" spans="1:8" ht="48" x14ac:dyDescent="0.2">
      <c r="A75" s="79" t="s">
        <v>307</v>
      </c>
      <c r="B75" s="318" t="s">
        <v>270</v>
      </c>
      <c r="C75" s="16">
        <f>C76</f>
        <v>0</v>
      </c>
      <c r="D75" s="16">
        <f>D76</f>
        <v>0</v>
      </c>
      <c r="E75" s="18">
        <f>E76</f>
        <v>6.1172399999999998</v>
      </c>
      <c r="F75" s="16">
        <f t="shared" ref="F75" si="22">F76</f>
        <v>0</v>
      </c>
      <c r="G75" s="17" t="e">
        <f t="shared" si="17"/>
        <v>#DIV/0!</v>
      </c>
      <c r="H75" s="82">
        <f t="shared" si="11"/>
        <v>6.1172399999999998</v>
      </c>
    </row>
    <row r="76" spans="1:8" ht="60" x14ac:dyDescent="0.2">
      <c r="A76" s="80" t="s">
        <v>306</v>
      </c>
      <c r="B76" s="153" t="s">
        <v>272</v>
      </c>
      <c r="C76" s="89"/>
      <c r="D76" s="89"/>
      <c r="E76" s="274">
        <v>6.1172399999999998</v>
      </c>
      <c r="F76" s="89"/>
      <c r="G76" s="157"/>
      <c r="H76" s="222"/>
    </row>
    <row r="77" spans="1:8" ht="36" x14ac:dyDescent="0.2">
      <c r="A77" s="79" t="s">
        <v>305</v>
      </c>
      <c r="B77" s="213" t="s">
        <v>84</v>
      </c>
      <c r="C77" s="16">
        <f>C78</f>
        <v>74</v>
      </c>
      <c r="D77" s="16">
        <f>D78</f>
        <v>74</v>
      </c>
      <c r="E77" s="264">
        <f t="shared" ref="E77:F77" si="23">E78</f>
        <v>1.848E-2</v>
      </c>
      <c r="F77" s="16">
        <f t="shared" si="23"/>
        <v>2</v>
      </c>
      <c r="G77" s="17">
        <f t="shared" si="17"/>
        <v>2.4972972972972973E-2</v>
      </c>
      <c r="H77" s="82">
        <f t="shared" si="11"/>
        <v>-73.981520000000003</v>
      </c>
    </row>
    <row r="78" spans="1:8" ht="48" x14ac:dyDescent="0.2">
      <c r="A78" s="80" t="s">
        <v>304</v>
      </c>
      <c r="B78" s="153" t="s">
        <v>86</v>
      </c>
      <c r="C78" s="89">
        <v>74</v>
      </c>
      <c r="D78" s="89">
        <v>74</v>
      </c>
      <c r="E78" s="274">
        <v>1.848E-2</v>
      </c>
      <c r="F78" s="30">
        <v>2</v>
      </c>
      <c r="G78" s="216"/>
      <c r="H78" s="222"/>
    </row>
    <row r="79" spans="1:8" ht="48" x14ac:dyDescent="0.2">
      <c r="A79" s="79" t="s">
        <v>303</v>
      </c>
      <c r="B79" s="225" t="s">
        <v>88</v>
      </c>
      <c r="C79" s="16">
        <f>C80</f>
        <v>35</v>
      </c>
      <c r="D79" s="16">
        <f>D80</f>
        <v>35</v>
      </c>
      <c r="E79" s="264">
        <f>E80</f>
        <v>77.683220000000006</v>
      </c>
      <c r="F79" s="16">
        <f>F80</f>
        <v>43.772210000000001</v>
      </c>
      <c r="G79" s="42">
        <f t="shared" ref="G79:G88" si="24">E79/D79*100</f>
        <v>221.95205714285717</v>
      </c>
      <c r="H79" s="82">
        <f t="shared" si="11"/>
        <v>42.683220000000006</v>
      </c>
    </row>
    <row r="80" spans="1:8" ht="60" x14ac:dyDescent="0.2">
      <c r="A80" s="83" t="s">
        <v>302</v>
      </c>
      <c r="B80" s="84" t="s">
        <v>90</v>
      </c>
      <c r="C80" s="89">
        <v>35</v>
      </c>
      <c r="D80" s="89">
        <v>35</v>
      </c>
      <c r="E80" s="274">
        <v>77.683220000000006</v>
      </c>
      <c r="F80" s="30">
        <v>43.772210000000001</v>
      </c>
      <c r="G80" s="216"/>
      <c r="H80" s="222"/>
    </row>
    <row r="81" spans="1:8" ht="24" x14ac:dyDescent="0.2">
      <c r="A81" s="294" t="s">
        <v>296</v>
      </c>
      <c r="B81" s="314" t="s">
        <v>92</v>
      </c>
      <c r="C81" s="18">
        <f>C82</f>
        <v>0</v>
      </c>
      <c r="D81" s="18">
        <f>D82</f>
        <v>0</v>
      </c>
      <c r="E81" s="264">
        <f>E82</f>
        <v>6.7481900000000001</v>
      </c>
      <c r="F81" s="18">
        <f>F82</f>
        <v>1</v>
      </c>
      <c r="G81" s="42" t="e">
        <f t="shared" si="24"/>
        <v>#DIV/0!</v>
      </c>
      <c r="H81" s="82">
        <f t="shared" si="11"/>
        <v>6.7481900000000001</v>
      </c>
    </row>
    <row r="82" spans="1:8" ht="48" x14ac:dyDescent="0.2">
      <c r="A82" s="85" t="s">
        <v>295</v>
      </c>
      <c r="B82" s="88" t="s">
        <v>94</v>
      </c>
      <c r="C82" s="16"/>
      <c r="D82" s="16"/>
      <c r="E82" s="264">
        <v>6.7481900000000001</v>
      </c>
      <c r="F82" s="19">
        <v>1</v>
      </c>
      <c r="G82" s="42"/>
      <c r="H82" s="82"/>
    </row>
    <row r="83" spans="1:8" ht="36" x14ac:dyDescent="0.2">
      <c r="A83" s="86" t="s">
        <v>294</v>
      </c>
      <c r="B83" s="315" t="s">
        <v>96</v>
      </c>
      <c r="C83" s="20">
        <f>C84</f>
        <v>0</v>
      </c>
      <c r="D83" s="20">
        <f>D84</f>
        <v>26</v>
      </c>
      <c r="E83" s="264">
        <f>E84</f>
        <v>28.649909999999998</v>
      </c>
      <c r="F83" s="16">
        <f>F84</f>
        <v>0</v>
      </c>
      <c r="G83" s="42">
        <f>E83/D83*100</f>
        <v>110.19196153846154</v>
      </c>
      <c r="H83" s="82">
        <f t="shared" si="11"/>
        <v>2.6499099999999984</v>
      </c>
    </row>
    <row r="84" spans="1:8" ht="48" x14ac:dyDescent="0.2">
      <c r="A84" s="85" t="s">
        <v>293</v>
      </c>
      <c r="B84" s="88" t="s">
        <v>98</v>
      </c>
      <c r="C84" s="16"/>
      <c r="D84" s="16">
        <v>26</v>
      </c>
      <c r="E84" s="264">
        <v>28.649909999999998</v>
      </c>
      <c r="F84" s="19"/>
      <c r="G84" s="42"/>
      <c r="H84" s="82"/>
    </row>
    <row r="85" spans="1:8" ht="48" x14ac:dyDescent="0.2">
      <c r="A85" s="90" t="s">
        <v>297</v>
      </c>
      <c r="B85" s="317" t="s">
        <v>100</v>
      </c>
      <c r="C85" s="19">
        <f>C86+C87</f>
        <v>0</v>
      </c>
      <c r="D85" s="19">
        <f>D86+D87</f>
        <v>0</v>
      </c>
      <c r="E85" s="263">
        <f>E86+E87</f>
        <v>2.2350500000000002</v>
      </c>
      <c r="F85" s="19">
        <f>F86+F87</f>
        <v>13.748709999999999</v>
      </c>
      <c r="G85" s="42" t="e">
        <f t="shared" si="24"/>
        <v>#DIV/0!</v>
      </c>
      <c r="H85" s="82">
        <f t="shared" si="11"/>
        <v>2.2350500000000002</v>
      </c>
    </row>
    <row r="86" spans="1:8" ht="48" x14ac:dyDescent="0.2">
      <c r="A86" s="91" t="s">
        <v>299</v>
      </c>
      <c r="B86" s="226" t="s">
        <v>102</v>
      </c>
      <c r="C86" s="33"/>
      <c r="D86" s="33"/>
      <c r="E86" s="260">
        <v>1.61005</v>
      </c>
      <c r="F86" s="33">
        <v>11.84296</v>
      </c>
      <c r="G86" s="216" t="e">
        <f t="shared" si="24"/>
        <v>#DIV/0!</v>
      </c>
      <c r="H86" s="222">
        <f t="shared" si="11"/>
        <v>1.61005</v>
      </c>
    </row>
    <row r="87" spans="1:8" ht="48" x14ac:dyDescent="0.2">
      <c r="A87" s="91" t="s">
        <v>298</v>
      </c>
      <c r="B87" s="226" t="s">
        <v>104</v>
      </c>
      <c r="C87" s="33"/>
      <c r="D87" s="33"/>
      <c r="E87" s="260">
        <v>0.625</v>
      </c>
      <c r="F87" s="33">
        <v>1.9057500000000001</v>
      </c>
      <c r="G87" s="218" t="e">
        <f t="shared" si="24"/>
        <v>#DIV/0!</v>
      </c>
      <c r="H87" s="222">
        <f t="shared" si="11"/>
        <v>0.625</v>
      </c>
    </row>
    <row r="88" spans="1:8" x14ac:dyDescent="0.2">
      <c r="A88" s="92" t="s">
        <v>300</v>
      </c>
      <c r="B88" s="316" t="s">
        <v>106</v>
      </c>
      <c r="C88" s="19">
        <f>C89</f>
        <v>0</v>
      </c>
      <c r="D88" s="19">
        <f>D89</f>
        <v>0</v>
      </c>
      <c r="E88" s="263">
        <f>E89</f>
        <v>123</v>
      </c>
      <c r="F88" s="19">
        <f>F89</f>
        <v>360</v>
      </c>
      <c r="G88" s="54" t="e">
        <f t="shared" si="24"/>
        <v>#DIV/0!</v>
      </c>
      <c r="H88" s="82">
        <f t="shared" si="11"/>
        <v>123</v>
      </c>
    </row>
    <row r="89" spans="1:8" ht="72.75" thickBot="1" x14ac:dyDescent="0.25">
      <c r="A89" s="93" t="s">
        <v>301</v>
      </c>
      <c r="B89" s="227" t="s">
        <v>108</v>
      </c>
      <c r="C89" s="33"/>
      <c r="D89" s="33"/>
      <c r="E89" s="260">
        <v>123</v>
      </c>
      <c r="F89" s="33">
        <v>360</v>
      </c>
      <c r="G89" s="54"/>
      <c r="H89" s="82"/>
    </row>
    <row r="90" spans="1:8" ht="12.75" thickBot="1" x14ac:dyDescent="0.25">
      <c r="A90" s="194" t="s">
        <v>109</v>
      </c>
      <c r="B90" s="193" t="s">
        <v>110</v>
      </c>
      <c r="C90" s="25">
        <f>C91+C92</f>
        <v>0</v>
      </c>
      <c r="D90" s="25">
        <f>D91+D92</f>
        <v>0</v>
      </c>
      <c r="E90" s="279">
        <f t="shared" ref="E90:F90" si="25">E91+E92</f>
        <v>13.147489999999999</v>
      </c>
      <c r="F90" s="25">
        <f t="shared" si="25"/>
        <v>115.60696</v>
      </c>
      <c r="G90" s="26" t="e">
        <f>E90/D90*100</f>
        <v>#DIV/0!</v>
      </c>
      <c r="H90" s="27">
        <f t="shared" ref="H90:H107" si="26">E90-D90</f>
        <v>13.147489999999999</v>
      </c>
    </row>
    <row r="91" spans="1:8" x14ac:dyDescent="0.2">
      <c r="A91" s="94" t="s">
        <v>111</v>
      </c>
      <c r="B91" s="67" t="s">
        <v>112</v>
      </c>
      <c r="C91" s="16"/>
      <c r="D91" s="16"/>
      <c r="E91" s="264">
        <v>13.147489999999999</v>
      </c>
      <c r="F91" s="16"/>
      <c r="G91" s="17">
        <v>0</v>
      </c>
      <c r="H91" s="18">
        <f t="shared" si="26"/>
        <v>13.147489999999999</v>
      </c>
    </row>
    <row r="92" spans="1:8" ht="12.75" thickBot="1" x14ac:dyDescent="0.25">
      <c r="A92" s="95" t="s">
        <v>113</v>
      </c>
      <c r="B92" s="39" t="s">
        <v>110</v>
      </c>
      <c r="C92" s="21"/>
      <c r="D92" s="21"/>
      <c r="E92" s="265"/>
      <c r="F92" s="21">
        <v>115.60696</v>
      </c>
      <c r="G92" s="54">
        <v>0</v>
      </c>
      <c r="H92" s="22">
        <f t="shared" si="26"/>
        <v>0</v>
      </c>
    </row>
    <row r="93" spans="1:8" x14ac:dyDescent="0.2">
      <c r="A93" s="206" t="s">
        <v>114</v>
      </c>
      <c r="B93" s="198" t="s">
        <v>115</v>
      </c>
      <c r="C93" s="96">
        <f>C94+C143+C140+C138+C132</f>
        <v>417183.88399999996</v>
      </c>
      <c r="D93" s="96">
        <f>D94+D143+D140+D138+D132</f>
        <v>433658.28399999999</v>
      </c>
      <c r="E93" s="324">
        <f>E94+E143+E140+E138+E132</f>
        <v>228522.98181999999</v>
      </c>
      <c r="F93" s="96">
        <f>F94+F143+F140+F138</f>
        <v>194723.56169</v>
      </c>
      <c r="G93" s="97">
        <f t="shared" ref="G93:G99" si="27">E93/D93*100</f>
        <v>52.696556309760247</v>
      </c>
      <c r="H93" s="98">
        <f t="shared" si="26"/>
        <v>-205135.30218</v>
      </c>
    </row>
    <row r="94" spans="1:8" x14ac:dyDescent="0.2">
      <c r="A94" s="210" t="s">
        <v>116</v>
      </c>
      <c r="B94" s="199" t="s">
        <v>117</v>
      </c>
      <c r="C94" s="99">
        <f>C95+C99+C109</f>
        <v>367021.8</v>
      </c>
      <c r="D94" s="99">
        <f>D95+D99+D109</f>
        <v>382921.8</v>
      </c>
      <c r="E94" s="329">
        <f>E95+E99+E109</f>
        <v>202266.18789</v>
      </c>
      <c r="F94" s="99">
        <f>F95+F99+F109+F132</f>
        <v>194732.78883999999</v>
      </c>
      <c r="G94" s="100">
        <f t="shared" si="27"/>
        <v>52.821800140394203</v>
      </c>
      <c r="H94" s="101">
        <f t="shared" si="26"/>
        <v>-180655.61210999999</v>
      </c>
    </row>
    <row r="95" spans="1:8" ht="12.75" thickBot="1" x14ac:dyDescent="0.25">
      <c r="A95" s="338" t="s">
        <v>118</v>
      </c>
      <c r="B95" s="196" t="s">
        <v>119</v>
      </c>
      <c r="C95" s="102">
        <f>C96+C97</f>
        <v>164388</v>
      </c>
      <c r="D95" s="102">
        <f>D96+D97</f>
        <v>180288</v>
      </c>
      <c r="E95" s="330">
        <f t="shared" ref="E95:F95" si="28">E96+E97</f>
        <v>90187.9</v>
      </c>
      <c r="F95" s="102">
        <f t="shared" si="28"/>
        <v>72167</v>
      </c>
      <c r="G95" s="103">
        <f t="shared" si="27"/>
        <v>50.024349929002476</v>
      </c>
      <c r="H95" s="104">
        <f t="shared" si="26"/>
        <v>-90100.1</v>
      </c>
    </row>
    <row r="96" spans="1:8" ht="24" x14ac:dyDescent="0.2">
      <c r="A96" s="111" t="s">
        <v>120</v>
      </c>
      <c r="B96" s="112" t="s">
        <v>266</v>
      </c>
      <c r="C96" s="16">
        <v>164388</v>
      </c>
      <c r="D96" s="16">
        <v>164388</v>
      </c>
      <c r="E96" s="264">
        <v>90187.9</v>
      </c>
      <c r="F96" s="16">
        <v>72167</v>
      </c>
      <c r="G96" s="17">
        <f t="shared" si="27"/>
        <v>54.862824537070829</v>
      </c>
      <c r="H96" s="18">
        <f t="shared" si="26"/>
        <v>-74200.100000000006</v>
      </c>
    </row>
    <row r="97" spans="1:8" ht="24.75" thickBot="1" x14ac:dyDescent="0.25">
      <c r="A97" s="236" t="s">
        <v>276</v>
      </c>
      <c r="B97" s="237" t="s">
        <v>277</v>
      </c>
      <c r="C97" s="57"/>
      <c r="D97" s="57">
        <v>15900</v>
      </c>
      <c r="E97" s="268"/>
      <c r="F97" s="57"/>
      <c r="G97" s="17">
        <f t="shared" si="27"/>
        <v>0</v>
      </c>
      <c r="H97" s="18">
        <f t="shared" si="26"/>
        <v>-15900</v>
      </c>
    </row>
    <row r="98" spans="1:8" ht="12.75" thickBot="1" x14ac:dyDescent="0.25">
      <c r="A98" s="60" t="s">
        <v>321</v>
      </c>
      <c r="B98" s="193" t="s">
        <v>322</v>
      </c>
      <c r="C98" s="128"/>
      <c r="D98" s="128"/>
      <c r="E98" s="281"/>
      <c r="F98" s="128"/>
      <c r="G98" s="23"/>
      <c r="H98" s="321"/>
    </row>
    <row r="99" spans="1:8" ht="12.75" thickBot="1" x14ac:dyDescent="0.25">
      <c r="A99" s="60" t="s">
        <v>321</v>
      </c>
      <c r="B99" s="193" t="s">
        <v>122</v>
      </c>
      <c r="C99" s="25">
        <f>C100+C101+C102+C103+C104</f>
        <v>18232.399999999998</v>
      </c>
      <c r="D99" s="25">
        <f>D100+D101+D102+D103+D104</f>
        <v>18232.399999999998</v>
      </c>
      <c r="E99" s="279">
        <f>E100+E101+E102+E103+E104</f>
        <v>9436.4060700000009</v>
      </c>
      <c r="F99" s="25">
        <f t="shared" ref="F99" si="29">F100+F101+F102+F103+F104</f>
        <v>8613.8341900000014</v>
      </c>
      <c r="G99" s="26">
        <f t="shared" si="27"/>
        <v>51.756247504442655</v>
      </c>
      <c r="H99" s="27">
        <f t="shared" si="26"/>
        <v>-8795.9939299999969</v>
      </c>
    </row>
    <row r="100" spans="1:8" ht="36" x14ac:dyDescent="0.2">
      <c r="A100" s="154" t="s">
        <v>123</v>
      </c>
      <c r="B100" s="155" t="s">
        <v>268</v>
      </c>
      <c r="C100" s="62">
        <v>345.6</v>
      </c>
      <c r="D100" s="62">
        <v>345.6</v>
      </c>
      <c r="E100" s="269">
        <v>0</v>
      </c>
      <c r="F100" s="62"/>
      <c r="G100" s="42">
        <v>0</v>
      </c>
      <c r="H100" s="20">
        <f>E100-D100</f>
        <v>-345.6</v>
      </c>
    </row>
    <row r="101" spans="1:8" s="10" customFormat="1" ht="36" x14ac:dyDescent="0.2">
      <c r="A101" s="91" t="s">
        <v>124</v>
      </c>
      <c r="B101" s="68" t="s">
        <v>125</v>
      </c>
      <c r="C101" s="19">
        <v>5538.9</v>
      </c>
      <c r="D101" s="19">
        <v>5538.9</v>
      </c>
      <c r="E101" s="263">
        <v>2621.5940000000001</v>
      </c>
      <c r="F101" s="19">
        <v>2666.6370000000002</v>
      </c>
      <c r="G101" s="42">
        <v>0</v>
      </c>
      <c r="H101" s="20">
        <f>E101-D101</f>
        <v>-2917.3059999999996</v>
      </c>
    </row>
    <row r="102" spans="1:8" s="10" customFormat="1" x14ac:dyDescent="0.2">
      <c r="A102" s="90" t="s">
        <v>126</v>
      </c>
      <c r="B102" s="46" t="s">
        <v>127</v>
      </c>
      <c r="C102" s="19">
        <v>4235.3</v>
      </c>
      <c r="D102" s="19">
        <v>4235.3</v>
      </c>
      <c r="E102" s="263">
        <v>4235.3</v>
      </c>
      <c r="F102" s="19">
        <v>3236.5</v>
      </c>
      <c r="G102" s="42">
        <f>E102/D102*100</f>
        <v>100</v>
      </c>
      <c r="H102" s="20">
        <f>E102-D102</f>
        <v>0</v>
      </c>
    </row>
    <row r="103" spans="1:8" s="10" customFormat="1" ht="24.75" thickBot="1" x14ac:dyDescent="0.25">
      <c r="A103" s="91" t="s">
        <v>207</v>
      </c>
      <c r="B103" s="106" t="s">
        <v>208</v>
      </c>
      <c r="C103" s="21">
        <v>918.3</v>
      </c>
      <c r="D103" s="21">
        <v>918.3</v>
      </c>
      <c r="E103" s="265">
        <v>0</v>
      </c>
      <c r="F103" s="21"/>
      <c r="G103" s="54">
        <f t="shared" ref="G103:G106" si="30">E103/D103*100</f>
        <v>0</v>
      </c>
      <c r="H103" s="20">
        <f t="shared" si="26"/>
        <v>-918.3</v>
      </c>
    </row>
    <row r="104" spans="1:8" ht="12.75" thickBot="1" x14ac:dyDescent="0.25">
      <c r="A104" s="322" t="s">
        <v>128</v>
      </c>
      <c r="B104" s="66" t="s">
        <v>129</v>
      </c>
      <c r="C104" s="118">
        <f>C105+C106+C107+C108</f>
        <v>7194.3</v>
      </c>
      <c r="D104" s="118">
        <f>D105+D106+D107+D108</f>
        <v>7194.3</v>
      </c>
      <c r="E104" s="279">
        <f t="shared" ref="E104:F104" si="31">E105+E106+E107+E108</f>
        <v>2579.5120699999998</v>
      </c>
      <c r="F104" s="118">
        <f t="shared" si="31"/>
        <v>2710.6971899999999</v>
      </c>
      <c r="G104" s="26">
        <f t="shared" si="30"/>
        <v>35.85494168994898</v>
      </c>
      <c r="H104" s="27">
        <f t="shared" si="26"/>
        <v>-4614.7879300000004</v>
      </c>
    </row>
    <row r="105" spans="1:8" x14ac:dyDescent="0.2">
      <c r="A105" s="134" t="s">
        <v>128</v>
      </c>
      <c r="B105" s="67" t="s">
        <v>209</v>
      </c>
      <c r="C105" s="18">
        <v>909</v>
      </c>
      <c r="D105" s="18">
        <v>909</v>
      </c>
      <c r="E105" s="264">
        <v>418.84922999999998</v>
      </c>
      <c r="F105" s="18">
        <v>401.89413999999999</v>
      </c>
      <c r="G105" s="17">
        <f t="shared" si="30"/>
        <v>46.078023102310226</v>
      </c>
      <c r="H105" s="18">
        <f t="shared" si="26"/>
        <v>-490.15077000000002</v>
      </c>
    </row>
    <row r="106" spans="1:8" ht="24" x14ac:dyDescent="0.2">
      <c r="A106" s="243" t="s">
        <v>128</v>
      </c>
      <c r="B106" s="107" t="s">
        <v>130</v>
      </c>
      <c r="C106" s="245">
        <v>1135.8</v>
      </c>
      <c r="D106" s="245">
        <v>1135.8</v>
      </c>
      <c r="E106" s="285">
        <v>592.25400000000002</v>
      </c>
      <c r="F106" s="245">
        <v>536.32600000000002</v>
      </c>
      <c r="G106" s="246">
        <f t="shared" si="30"/>
        <v>52.144215530903338</v>
      </c>
      <c r="H106" s="245">
        <f t="shared" si="26"/>
        <v>-543.54599999999994</v>
      </c>
    </row>
    <row r="107" spans="1:8" ht="24" x14ac:dyDescent="0.2">
      <c r="A107" s="91" t="s">
        <v>131</v>
      </c>
      <c r="B107" s="68" t="s">
        <v>132</v>
      </c>
      <c r="C107" s="20">
        <v>1986.2</v>
      </c>
      <c r="D107" s="20">
        <v>1986.2</v>
      </c>
      <c r="E107" s="263">
        <v>0</v>
      </c>
      <c r="F107" s="20"/>
      <c r="G107" s="42"/>
      <c r="H107" s="20">
        <f t="shared" si="26"/>
        <v>-1986.2</v>
      </c>
    </row>
    <row r="108" spans="1:8" ht="24.75" thickBot="1" x14ac:dyDescent="0.25">
      <c r="A108" s="90" t="s">
        <v>128</v>
      </c>
      <c r="B108" s="286" t="s">
        <v>133</v>
      </c>
      <c r="C108" s="20">
        <v>3163.3</v>
      </c>
      <c r="D108" s="20">
        <v>3163.3</v>
      </c>
      <c r="E108" s="263">
        <v>1568.4088400000001</v>
      </c>
      <c r="F108" s="20">
        <v>1772.47705</v>
      </c>
      <c r="G108" s="42">
        <v>0</v>
      </c>
      <c r="H108" s="20">
        <f>E108-C108</f>
        <v>-1594.8911600000001</v>
      </c>
    </row>
    <row r="109" spans="1:8" x14ac:dyDescent="0.2">
      <c r="A109" s="206" t="s">
        <v>134</v>
      </c>
      <c r="B109" s="109" t="s">
        <v>135</v>
      </c>
      <c r="C109" s="96">
        <f>C110+C122+C124+C126+C128+C129+C130+C123+C125+C127</f>
        <v>184401.4</v>
      </c>
      <c r="D109" s="96">
        <f>D110+D122+D124+D126+D128+D129+D130+D123+D125+D127</f>
        <v>184401.4</v>
      </c>
      <c r="E109" s="335">
        <f>E110+E122+E124+E126+E128+E129+E130+E123+E125+E127</f>
        <v>102641.88182</v>
      </c>
      <c r="F109" s="96">
        <f>F110+F122+F124+F126+F128+F129+F130+F123+F125</f>
        <v>96973.507249999981</v>
      </c>
      <c r="G109" s="97">
        <f t="shared" ref="G109:G118" si="32">E109/D109*100</f>
        <v>55.662203117763745</v>
      </c>
      <c r="H109" s="98">
        <f t="shared" ref="H109:H118" si="33">E109-D109</f>
        <v>-81759.518179999999</v>
      </c>
    </row>
    <row r="110" spans="1:8" ht="12.75" thickBot="1" x14ac:dyDescent="0.25">
      <c r="A110" s="323" t="s">
        <v>136</v>
      </c>
      <c r="B110" s="110" t="s">
        <v>137</v>
      </c>
      <c r="C110" s="102">
        <f>C113+C116+C112+C111+C114+C120+C117+C118+C119+C121+C115</f>
        <v>137618.6</v>
      </c>
      <c r="D110" s="102">
        <f>D113+D116+D112+D111+D114+D120+D117+D118+D119+D121+D115</f>
        <v>137618.6</v>
      </c>
      <c r="E110" s="330">
        <f>E113+E116+E112+E111+E114+E120+E117+E118+E119+E121+E115</f>
        <v>78704.863339999996</v>
      </c>
      <c r="F110" s="102">
        <f>F113+F116+F112+F111+F114+F120+F117+F118+F119+F121+F115</f>
        <v>73097.911159999989</v>
      </c>
      <c r="G110" s="103">
        <f t="shared" si="32"/>
        <v>57.19057114372621</v>
      </c>
      <c r="H110" s="104">
        <f t="shared" si="33"/>
        <v>-58913.73666000001</v>
      </c>
    </row>
    <row r="111" spans="1:8" ht="24" x14ac:dyDescent="0.2">
      <c r="A111" s="111" t="s">
        <v>138</v>
      </c>
      <c r="B111" s="228" t="s">
        <v>139</v>
      </c>
      <c r="C111" s="77">
        <v>1500.3</v>
      </c>
      <c r="D111" s="77">
        <v>1500.3</v>
      </c>
      <c r="E111" s="264">
        <v>790.96500000000003</v>
      </c>
      <c r="F111" s="16"/>
      <c r="G111" s="17">
        <f t="shared" si="32"/>
        <v>52.720455908818245</v>
      </c>
      <c r="H111" s="18">
        <f t="shared" si="33"/>
        <v>-709.33499999999992</v>
      </c>
    </row>
    <row r="112" spans="1:8" x14ac:dyDescent="0.2">
      <c r="A112" s="111" t="s">
        <v>138</v>
      </c>
      <c r="B112" s="68" t="s">
        <v>210</v>
      </c>
      <c r="C112" s="41">
        <v>9.8000000000000007</v>
      </c>
      <c r="D112" s="41">
        <v>9.8000000000000007</v>
      </c>
      <c r="E112" s="263"/>
      <c r="F112" s="19"/>
      <c r="G112" s="42">
        <f t="shared" si="32"/>
        <v>0</v>
      </c>
      <c r="H112" s="20">
        <f t="shared" si="33"/>
        <v>-9.8000000000000007</v>
      </c>
    </row>
    <row r="113" spans="1:8" x14ac:dyDescent="0.2">
      <c r="A113" s="111" t="s">
        <v>140</v>
      </c>
      <c r="B113" s="46" t="s">
        <v>141</v>
      </c>
      <c r="C113" s="19">
        <v>96978.5</v>
      </c>
      <c r="D113" s="19">
        <v>96978.5</v>
      </c>
      <c r="E113" s="263">
        <v>57218</v>
      </c>
      <c r="F113" s="19">
        <v>53999</v>
      </c>
      <c r="G113" s="42">
        <f t="shared" si="32"/>
        <v>59.000706342127373</v>
      </c>
      <c r="H113" s="20">
        <f t="shared" si="33"/>
        <v>-39760.5</v>
      </c>
    </row>
    <row r="114" spans="1:8" x14ac:dyDescent="0.2">
      <c r="A114" s="111" t="s">
        <v>140</v>
      </c>
      <c r="B114" s="46" t="s">
        <v>142</v>
      </c>
      <c r="C114" s="19">
        <v>17378.5</v>
      </c>
      <c r="D114" s="19">
        <v>17378.5</v>
      </c>
      <c r="E114" s="263">
        <v>9559</v>
      </c>
      <c r="F114" s="19">
        <v>8320</v>
      </c>
      <c r="G114" s="42">
        <f t="shared" si="32"/>
        <v>55.004747245159244</v>
      </c>
      <c r="H114" s="20">
        <f t="shared" si="33"/>
        <v>-7819.5</v>
      </c>
    </row>
    <row r="115" spans="1:8" x14ac:dyDescent="0.2">
      <c r="A115" s="111" t="s">
        <v>138</v>
      </c>
      <c r="B115" s="46" t="s">
        <v>146</v>
      </c>
      <c r="C115" s="19">
        <v>891.1</v>
      </c>
      <c r="D115" s="19">
        <v>891.1</v>
      </c>
      <c r="E115" s="263">
        <v>463.81299999999999</v>
      </c>
      <c r="F115" s="19">
        <v>440.67</v>
      </c>
      <c r="G115" s="42">
        <f t="shared" si="32"/>
        <v>52.049489395129612</v>
      </c>
      <c r="H115" s="20">
        <f t="shared" si="33"/>
        <v>-427.28700000000003</v>
      </c>
    </row>
    <row r="116" spans="1:8" x14ac:dyDescent="0.2">
      <c r="A116" s="111" t="s">
        <v>138</v>
      </c>
      <c r="B116" s="46" t="s">
        <v>145</v>
      </c>
      <c r="C116" s="19">
        <v>238.1</v>
      </c>
      <c r="D116" s="19">
        <v>238.1</v>
      </c>
      <c r="E116" s="263">
        <v>70</v>
      </c>
      <c r="F116" s="19">
        <v>41.311999999999998</v>
      </c>
      <c r="G116" s="42">
        <v>0</v>
      </c>
      <c r="H116" s="20">
        <f>E116-C116</f>
        <v>-168.1</v>
      </c>
    </row>
    <row r="117" spans="1:8" x14ac:dyDescent="0.2">
      <c r="A117" s="111" t="s">
        <v>138</v>
      </c>
      <c r="B117" s="46" t="s">
        <v>143</v>
      </c>
      <c r="C117" s="19">
        <v>1293.2</v>
      </c>
      <c r="D117" s="19">
        <v>1293.2</v>
      </c>
      <c r="E117" s="263">
        <v>115.73558</v>
      </c>
      <c r="F117" s="19">
        <v>128.61984000000001</v>
      </c>
      <c r="G117" s="42">
        <f t="shared" si="32"/>
        <v>8.9495499536034639</v>
      </c>
      <c r="H117" s="20">
        <f t="shared" si="33"/>
        <v>-1177.46442</v>
      </c>
    </row>
    <row r="118" spans="1:8" ht="24" x14ac:dyDescent="0.2">
      <c r="A118" s="111" t="s">
        <v>138</v>
      </c>
      <c r="B118" s="68" t="s">
        <v>144</v>
      </c>
      <c r="C118" s="19">
        <v>425.4</v>
      </c>
      <c r="D118" s="19">
        <v>425.4</v>
      </c>
      <c r="E118" s="263">
        <v>0</v>
      </c>
      <c r="F118" s="19"/>
      <c r="G118" s="42">
        <f t="shared" si="32"/>
        <v>0</v>
      </c>
      <c r="H118" s="20">
        <f t="shared" si="33"/>
        <v>-425.4</v>
      </c>
    </row>
    <row r="119" spans="1:8" x14ac:dyDescent="0.2">
      <c r="A119" s="111" t="s">
        <v>138</v>
      </c>
      <c r="B119" s="46" t="s">
        <v>148</v>
      </c>
      <c r="C119" s="19">
        <v>11196.8</v>
      </c>
      <c r="D119" s="19">
        <v>11196.8</v>
      </c>
      <c r="E119" s="263">
        <v>5397.1329999999998</v>
      </c>
      <c r="F119" s="19">
        <v>5297.9669999999996</v>
      </c>
      <c r="G119" s="42">
        <f>E119/D119*100</f>
        <v>48.202459631323237</v>
      </c>
      <c r="H119" s="20">
        <f>E119-D119</f>
        <v>-5799.6669999999995</v>
      </c>
    </row>
    <row r="120" spans="1:8" ht="36" x14ac:dyDescent="0.2">
      <c r="A120" s="111" t="s">
        <v>138</v>
      </c>
      <c r="B120" s="107" t="s">
        <v>147</v>
      </c>
      <c r="C120" s="19">
        <v>1400.6</v>
      </c>
      <c r="D120" s="19">
        <v>1400.6</v>
      </c>
      <c r="E120" s="263">
        <v>1400.6</v>
      </c>
      <c r="F120" s="19">
        <v>1008.49217</v>
      </c>
      <c r="G120" s="42">
        <f t="shared" ref="G120:G135" si="34">E120/D120*100</f>
        <v>100</v>
      </c>
      <c r="H120" s="20">
        <f t="shared" ref="H120:H135" si="35">E120-D120</f>
        <v>0</v>
      </c>
    </row>
    <row r="121" spans="1:8" ht="48.75" thickBot="1" x14ac:dyDescent="0.25">
      <c r="A121" s="113" t="s">
        <v>138</v>
      </c>
      <c r="B121" s="114" t="s">
        <v>149</v>
      </c>
      <c r="C121" s="115">
        <v>6306.3</v>
      </c>
      <c r="D121" s="115">
        <v>6306.3</v>
      </c>
      <c r="E121" s="268">
        <v>3689.6167599999999</v>
      </c>
      <c r="F121" s="57">
        <v>3861.8501500000002</v>
      </c>
      <c r="G121" s="69">
        <f t="shared" si="34"/>
        <v>58.506838558267127</v>
      </c>
      <c r="H121" s="58">
        <f t="shared" si="35"/>
        <v>-2616.6832400000003</v>
      </c>
    </row>
    <row r="122" spans="1:8" x14ac:dyDescent="0.2">
      <c r="A122" s="111" t="s">
        <v>150</v>
      </c>
      <c r="B122" s="112" t="s">
        <v>151</v>
      </c>
      <c r="C122" s="16">
        <v>1765.9</v>
      </c>
      <c r="D122" s="16">
        <v>1765.9</v>
      </c>
      <c r="E122" s="264">
        <v>597.33699999999999</v>
      </c>
      <c r="F122" s="16">
        <v>638.60699999999997</v>
      </c>
      <c r="G122" s="17">
        <f t="shared" si="34"/>
        <v>33.826207599524324</v>
      </c>
      <c r="H122" s="18">
        <f t="shared" si="35"/>
        <v>-1168.5630000000001</v>
      </c>
    </row>
    <row r="123" spans="1:8" ht="36" x14ac:dyDescent="0.2">
      <c r="A123" s="90" t="s">
        <v>152</v>
      </c>
      <c r="B123" s="116" t="s">
        <v>211</v>
      </c>
      <c r="C123" s="41">
        <v>1030.0999999999999</v>
      </c>
      <c r="D123" s="41">
        <v>1030.0999999999999</v>
      </c>
      <c r="E123" s="263">
        <v>1030.0999999999999</v>
      </c>
      <c r="F123" s="19">
        <v>1173.5</v>
      </c>
      <c r="G123" s="42">
        <f t="shared" si="34"/>
        <v>100</v>
      </c>
      <c r="H123" s="20">
        <f t="shared" si="35"/>
        <v>0</v>
      </c>
    </row>
    <row r="124" spans="1:8" x14ac:dyDescent="0.2">
      <c r="A124" s="90" t="s">
        <v>153</v>
      </c>
      <c r="B124" s="46" t="s">
        <v>267</v>
      </c>
      <c r="C124" s="19"/>
      <c r="D124" s="19"/>
      <c r="E124" s="263"/>
      <c r="F124" s="19">
        <v>866.65</v>
      </c>
      <c r="G124" s="42" t="e">
        <f t="shared" si="34"/>
        <v>#DIV/0!</v>
      </c>
      <c r="H124" s="20">
        <f t="shared" si="35"/>
        <v>0</v>
      </c>
    </row>
    <row r="125" spans="1:8" ht="36" x14ac:dyDescent="0.2">
      <c r="A125" s="90" t="s">
        <v>154</v>
      </c>
      <c r="B125" s="68" t="s">
        <v>155</v>
      </c>
      <c r="C125" s="41">
        <v>72</v>
      </c>
      <c r="D125" s="41">
        <v>72</v>
      </c>
      <c r="E125" s="263"/>
      <c r="F125" s="19"/>
      <c r="G125" s="42">
        <f>E125/D125*100</f>
        <v>0</v>
      </c>
      <c r="H125" s="20">
        <f>E125-D125</f>
        <v>-72</v>
      </c>
    </row>
    <row r="126" spans="1:8" ht="24" x14ac:dyDescent="0.2">
      <c r="A126" s="90" t="s">
        <v>156</v>
      </c>
      <c r="B126" s="117" t="s">
        <v>212</v>
      </c>
      <c r="C126" s="41"/>
      <c r="D126" s="41"/>
      <c r="E126" s="263"/>
      <c r="F126" s="19">
        <v>242.03434999999999</v>
      </c>
      <c r="G126" s="42" t="e">
        <f t="shared" si="34"/>
        <v>#DIV/0!</v>
      </c>
      <c r="H126" s="20">
        <f t="shared" si="35"/>
        <v>0</v>
      </c>
    </row>
    <row r="127" spans="1:8" ht="24" x14ac:dyDescent="0.2">
      <c r="A127" s="90" t="s">
        <v>157</v>
      </c>
      <c r="B127" s="68" t="s">
        <v>158</v>
      </c>
      <c r="C127" s="41"/>
      <c r="D127" s="41"/>
      <c r="E127" s="263"/>
      <c r="F127" s="19"/>
      <c r="G127" s="42" t="e">
        <f t="shared" si="34"/>
        <v>#DIV/0!</v>
      </c>
      <c r="H127" s="20">
        <f t="shared" si="35"/>
        <v>0</v>
      </c>
    </row>
    <row r="128" spans="1:8" x14ac:dyDescent="0.2">
      <c r="A128" s="90" t="s">
        <v>159</v>
      </c>
      <c r="B128" s="68" t="s">
        <v>160</v>
      </c>
      <c r="C128" s="41">
        <v>699.3</v>
      </c>
      <c r="D128" s="41">
        <v>699.3</v>
      </c>
      <c r="E128" s="263">
        <v>349.65</v>
      </c>
      <c r="F128" s="19">
        <v>317.64600000000002</v>
      </c>
      <c r="G128" s="42">
        <f t="shared" si="34"/>
        <v>50</v>
      </c>
      <c r="H128" s="20">
        <f t="shared" si="35"/>
        <v>-349.65</v>
      </c>
    </row>
    <row r="129" spans="1:8" ht="12.75" thickBot="1" x14ac:dyDescent="0.25">
      <c r="A129" s="90" t="s">
        <v>161</v>
      </c>
      <c r="B129" s="46" t="s">
        <v>162</v>
      </c>
      <c r="C129" s="19">
        <v>1580.5</v>
      </c>
      <c r="D129" s="19">
        <v>1580.5</v>
      </c>
      <c r="E129" s="336">
        <v>799.93147999999997</v>
      </c>
      <c r="F129" s="19">
        <v>819.15873999999997</v>
      </c>
      <c r="G129" s="42">
        <f t="shared" si="34"/>
        <v>50.6125580512496</v>
      </c>
      <c r="H129" s="20">
        <f t="shared" si="35"/>
        <v>-780.56852000000003</v>
      </c>
    </row>
    <row r="130" spans="1:8" ht="12.75" thickBot="1" x14ac:dyDescent="0.25">
      <c r="A130" s="184" t="s">
        <v>163</v>
      </c>
      <c r="B130" s="66" t="s">
        <v>164</v>
      </c>
      <c r="C130" s="25">
        <f>C131</f>
        <v>41635</v>
      </c>
      <c r="D130" s="25">
        <f>D131</f>
        <v>41635</v>
      </c>
      <c r="E130" s="279">
        <f>E131</f>
        <v>21160</v>
      </c>
      <c r="F130" s="25">
        <f>F131</f>
        <v>19818</v>
      </c>
      <c r="G130" s="26">
        <f t="shared" si="34"/>
        <v>50.822625195148305</v>
      </c>
      <c r="H130" s="27">
        <f t="shared" si="35"/>
        <v>-20475</v>
      </c>
    </row>
    <row r="131" spans="1:8" ht="12.75" thickBot="1" x14ac:dyDescent="0.25">
      <c r="A131" s="105" t="s">
        <v>165</v>
      </c>
      <c r="B131" s="14" t="s">
        <v>166</v>
      </c>
      <c r="C131" s="62">
        <v>41635</v>
      </c>
      <c r="D131" s="62">
        <v>41635</v>
      </c>
      <c r="E131" s="269">
        <v>21160</v>
      </c>
      <c r="F131" s="62">
        <v>19818</v>
      </c>
      <c r="G131" s="23">
        <f t="shared" si="34"/>
        <v>50.822625195148305</v>
      </c>
      <c r="H131" s="63">
        <f t="shared" si="35"/>
        <v>-20475</v>
      </c>
    </row>
    <row r="132" spans="1:8" ht="12.75" thickBot="1" x14ac:dyDescent="0.25">
      <c r="A132" s="60" t="s">
        <v>167</v>
      </c>
      <c r="B132" s="195" t="s">
        <v>168</v>
      </c>
      <c r="C132" s="25">
        <f>C133+C134+C135+C136</f>
        <v>50162.084000000003</v>
      </c>
      <c r="D132" s="25">
        <f>D133+D134+D135+D136</f>
        <v>50736.483999999997</v>
      </c>
      <c r="E132" s="279">
        <f>E133+E134+E135+E136</f>
        <v>26256.79393</v>
      </c>
      <c r="F132" s="25">
        <f>F133+F134+F135</f>
        <v>16978.447400000001</v>
      </c>
      <c r="G132" s="26">
        <f t="shared" si="34"/>
        <v>51.751307658607168</v>
      </c>
      <c r="H132" s="27">
        <f t="shared" si="35"/>
        <v>-24479.690069999997</v>
      </c>
    </row>
    <row r="133" spans="1:8" ht="48" x14ac:dyDescent="0.2">
      <c r="A133" s="119" t="s">
        <v>169</v>
      </c>
      <c r="B133" s="120" t="s">
        <v>170</v>
      </c>
      <c r="C133" s="49">
        <v>27854.284</v>
      </c>
      <c r="D133" s="49">
        <v>28428.684000000001</v>
      </c>
      <c r="E133" s="280">
        <v>11045.067489999999</v>
      </c>
      <c r="F133" s="49">
        <v>9149.8873999999996</v>
      </c>
      <c r="G133" s="122">
        <f t="shared" si="34"/>
        <v>38.851842350493605</v>
      </c>
      <c r="H133" s="121">
        <f t="shared" si="35"/>
        <v>-17383.61651</v>
      </c>
    </row>
    <row r="134" spans="1:8" ht="48" x14ac:dyDescent="0.2">
      <c r="A134" s="123" t="s">
        <v>171</v>
      </c>
      <c r="B134" s="124" t="s">
        <v>172</v>
      </c>
      <c r="C134" s="21">
        <v>12307.8</v>
      </c>
      <c r="D134" s="21">
        <v>12307.8</v>
      </c>
      <c r="E134" s="265">
        <v>7503.5150000000003</v>
      </c>
      <c r="F134" s="21">
        <v>7828.56</v>
      </c>
      <c r="G134" s="54">
        <f t="shared" si="34"/>
        <v>60.965525926648148</v>
      </c>
      <c r="H134" s="22">
        <f t="shared" si="35"/>
        <v>-4804.2849999999989</v>
      </c>
    </row>
    <row r="135" spans="1:8" ht="24.75" thickBot="1" x14ac:dyDescent="0.25">
      <c r="A135" s="125" t="s">
        <v>173</v>
      </c>
      <c r="B135" s="126" t="s">
        <v>174</v>
      </c>
      <c r="C135" s="57">
        <v>10000</v>
      </c>
      <c r="D135" s="57">
        <v>10000</v>
      </c>
      <c r="E135" s="268">
        <v>7708.21144</v>
      </c>
      <c r="F135" s="57"/>
      <c r="G135" s="69">
        <f t="shared" si="34"/>
        <v>77.082114399999995</v>
      </c>
      <c r="H135" s="58">
        <f t="shared" si="35"/>
        <v>-2291.78856</v>
      </c>
    </row>
    <row r="136" spans="1:8" ht="12.75" thickBot="1" x14ac:dyDescent="0.25">
      <c r="A136" s="60" t="s">
        <v>175</v>
      </c>
      <c r="B136" s="196" t="s">
        <v>176</v>
      </c>
      <c r="C136" s="102">
        <f>C137</f>
        <v>0</v>
      </c>
      <c r="D136" s="102">
        <f>D137</f>
        <v>0</v>
      </c>
      <c r="E136" s="330">
        <f>E137</f>
        <v>0</v>
      </c>
      <c r="F136" s="102">
        <f>F137</f>
        <v>0</v>
      </c>
      <c r="G136" s="75">
        <v>0</v>
      </c>
      <c r="H136" s="342">
        <f t="shared" ref="H136:H143" si="36">E136-C136</f>
        <v>0</v>
      </c>
    </row>
    <row r="137" spans="1:8" ht="12.75" thickBot="1" x14ac:dyDescent="0.25">
      <c r="A137" s="211" t="s">
        <v>177</v>
      </c>
      <c r="B137" s="127" t="s">
        <v>178</v>
      </c>
      <c r="C137" s="128"/>
      <c r="D137" s="128"/>
      <c r="E137" s="281"/>
      <c r="F137" s="128"/>
      <c r="G137" s="130"/>
      <c r="H137" s="131"/>
    </row>
    <row r="138" spans="1:8" ht="12.75" thickBot="1" x14ac:dyDescent="0.25">
      <c r="A138" s="184" t="s">
        <v>179</v>
      </c>
      <c r="B138" s="66" t="s">
        <v>180</v>
      </c>
      <c r="C138" s="25"/>
      <c r="D138" s="25"/>
      <c r="E138" s="279">
        <f>E139</f>
        <v>0</v>
      </c>
      <c r="F138" s="118">
        <f>F139</f>
        <v>3</v>
      </c>
      <c r="G138" s="26">
        <v>0</v>
      </c>
      <c r="H138" s="27">
        <f t="shared" si="36"/>
        <v>0</v>
      </c>
    </row>
    <row r="139" spans="1:8" ht="12.75" thickBot="1" x14ac:dyDescent="0.25">
      <c r="A139" s="105" t="s">
        <v>181</v>
      </c>
      <c r="B139" s="132" t="s">
        <v>182</v>
      </c>
      <c r="C139" s="62"/>
      <c r="D139" s="62"/>
      <c r="E139" s="269"/>
      <c r="F139" s="62">
        <v>3</v>
      </c>
      <c r="G139" s="23"/>
      <c r="H139" s="38"/>
    </row>
    <row r="140" spans="1:8" ht="12.75" thickBot="1" x14ac:dyDescent="0.25">
      <c r="A140" s="184" t="s">
        <v>183</v>
      </c>
      <c r="B140" s="66" t="s">
        <v>184</v>
      </c>
      <c r="C140" s="279">
        <f t="shared" ref="C140:D140" si="37">C141+C142</f>
        <v>0</v>
      </c>
      <c r="D140" s="279">
        <f t="shared" si="37"/>
        <v>0</v>
      </c>
      <c r="E140" s="279">
        <f>E141+E142</f>
        <v>0</v>
      </c>
      <c r="F140" s="25">
        <f>F141+F142</f>
        <v>27.386600000000001</v>
      </c>
      <c r="G140" s="26">
        <v>0</v>
      </c>
      <c r="H140" s="27">
        <f t="shared" si="36"/>
        <v>0</v>
      </c>
    </row>
    <row r="141" spans="1:8" ht="24" x14ac:dyDescent="0.2">
      <c r="A141" s="111" t="s">
        <v>185</v>
      </c>
      <c r="B141" s="76" t="s">
        <v>186</v>
      </c>
      <c r="C141" s="200"/>
      <c r="D141" s="200"/>
      <c r="E141" s="264"/>
      <c r="F141" s="200">
        <v>24.76774</v>
      </c>
      <c r="G141" s="201"/>
      <c r="H141" s="202"/>
    </row>
    <row r="142" spans="1:8" ht="24.75" thickBot="1" x14ac:dyDescent="0.25">
      <c r="A142" s="134" t="s">
        <v>187</v>
      </c>
      <c r="B142" s="135" t="s">
        <v>188</v>
      </c>
      <c r="C142" s="62"/>
      <c r="D142" s="62"/>
      <c r="E142" s="269"/>
      <c r="F142" s="62">
        <v>2.6188600000000002</v>
      </c>
      <c r="G142" s="23">
        <v>0</v>
      </c>
      <c r="H142" s="63">
        <f t="shared" si="36"/>
        <v>0</v>
      </c>
    </row>
    <row r="143" spans="1:8" ht="12.75" thickBot="1" x14ac:dyDescent="0.25">
      <c r="A143" s="60" t="s">
        <v>189</v>
      </c>
      <c r="B143" s="193" t="s">
        <v>190</v>
      </c>
      <c r="C143" s="25"/>
      <c r="D143" s="25"/>
      <c r="E143" s="279">
        <f>E144</f>
        <v>0</v>
      </c>
      <c r="F143" s="118">
        <f>F144</f>
        <v>-39.613750000000003</v>
      </c>
      <c r="G143" s="26">
        <v>0</v>
      </c>
      <c r="H143" s="27">
        <f t="shared" si="36"/>
        <v>0</v>
      </c>
    </row>
    <row r="144" spans="1:8" ht="12.75" thickBot="1" x14ac:dyDescent="0.25">
      <c r="A144" s="212" t="s">
        <v>191</v>
      </c>
      <c r="B144" s="136" t="s">
        <v>192</v>
      </c>
      <c r="C144" s="62"/>
      <c r="D144" s="62"/>
      <c r="E144" s="269"/>
      <c r="F144" s="62">
        <v>-39.613750000000003</v>
      </c>
      <c r="G144" s="23"/>
      <c r="H144" s="63"/>
    </row>
    <row r="145" spans="1:8" ht="12.75" thickBot="1" x14ac:dyDescent="0.25">
      <c r="A145" s="197"/>
      <c r="B145" s="193" t="s">
        <v>193</v>
      </c>
      <c r="C145" s="25">
        <f>C8+C93</f>
        <v>508367.58399999997</v>
      </c>
      <c r="D145" s="25">
        <f>D8+D93</f>
        <v>524841.98399999994</v>
      </c>
      <c r="E145" s="118">
        <f t="shared" ref="E145:F145" si="38">E8+E93</f>
        <v>275214.48632999999</v>
      </c>
      <c r="F145" s="25">
        <f t="shared" si="38"/>
        <v>240972.31339</v>
      </c>
      <c r="G145" s="26">
        <f>E145/D145*100</f>
        <v>52.437589735580303</v>
      </c>
      <c r="H145" s="27">
        <f>E145-D145</f>
        <v>-249627.49766999995</v>
      </c>
    </row>
    <row r="146" spans="1:8" x14ac:dyDescent="0.2">
      <c r="A146" s="1"/>
      <c r="B146" s="9"/>
      <c r="C146" s="137"/>
      <c r="D146" s="137"/>
      <c r="F146" s="138"/>
      <c r="G146" s="139"/>
      <c r="H146" s="140"/>
    </row>
    <row r="147" spans="1:8" x14ac:dyDescent="0.2">
      <c r="A147" s="12" t="s">
        <v>194</v>
      </c>
      <c r="B147" s="12"/>
      <c r="C147" s="141"/>
      <c r="D147" s="141"/>
      <c r="E147" s="282"/>
      <c r="F147" s="143"/>
      <c r="G147" s="12"/>
    </row>
    <row r="148" spans="1:8" x14ac:dyDescent="0.2">
      <c r="A148" s="12" t="s">
        <v>195</v>
      </c>
      <c r="B148" s="13"/>
      <c r="C148" s="144"/>
      <c r="D148" s="144"/>
      <c r="E148" s="282" t="s">
        <v>196</v>
      </c>
      <c r="F148" s="145"/>
      <c r="G148" s="12"/>
    </row>
    <row r="149" spans="1:8" x14ac:dyDescent="0.2">
      <c r="A149" s="12"/>
      <c r="B149" s="13"/>
      <c r="C149" s="144"/>
      <c r="D149" s="144"/>
      <c r="E149" s="282"/>
      <c r="F149" s="145"/>
      <c r="G149" s="12"/>
    </row>
    <row r="150" spans="1:8" x14ac:dyDescent="0.2">
      <c r="A150" s="146" t="s">
        <v>197</v>
      </c>
      <c r="B150" s="12"/>
      <c r="C150" s="147"/>
      <c r="D150" s="147"/>
      <c r="E150" s="283"/>
      <c r="F150" s="149"/>
    </row>
    <row r="151" spans="1:8" x14ac:dyDescent="0.2">
      <c r="A151" s="146" t="s">
        <v>198</v>
      </c>
      <c r="C151" s="147"/>
      <c r="D151" s="147"/>
      <c r="E151" s="283"/>
      <c r="F151" s="150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</row>
    <row r="156" spans="1:8" x14ac:dyDescent="0.2">
      <c r="A156" s="1"/>
    </row>
    <row r="157" spans="1:8" x14ac:dyDescent="0.2">
      <c r="A157" s="1"/>
    </row>
    <row r="158" spans="1:8" x14ac:dyDescent="0.2">
      <c r="A158" s="1"/>
      <c r="B158" s="6"/>
      <c r="C158" s="6"/>
      <c r="D158" s="6"/>
      <c r="E158" s="284"/>
      <c r="F158" s="6"/>
      <c r="G158" s="6"/>
      <c r="H158" s="6"/>
    </row>
  </sheetData>
  <mergeCells count="17">
    <mergeCell ref="A5:A7"/>
    <mergeCell ref="B5:B7"/>
    <mergeCell ref="C5:C7"/>
    <mergeCell ref="D5:D7"/>
    <mergeCell ref="E5:E7"/>
    <mergeCell ref="A35:A36"/>
    <mergeCell ref="B35:B36"/>
    <mergeCell ref="C35:C36"/>
    <mergeCell ref="D35:D36"/>
    <mergeCell ref="E35:E36"/>
    <mergeCell ref="F5:F7"/>
    <mergeCell ref="H35:H36"/>
    <mergeCell ref="G5:H5"/>
    <mergeCell ref="G6:G7"/>
    <mergeCell ref="H6:H7"/>
    <mergeCell ref="F35:F36"/>
    <mergeCell ref="G35:G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8"/>
  <sheetViews>
    <sheetView workbookViewId="0">
      <selection sqref="A1:XFD1048576"/>
    </sheetView>
  </sheetViews>
  <sheetFormatPr defaultRowHeight="12" x14ac:dyDescent="0.2"/>
  <cols>
    <col min="1" max="1" width="21.5703125" style="14" customWidth="1"/>
    <col min="2" max="2" width="60" style="1" customWidth="1"/>
    <col min="3" max="3" width="11.28515625" style="5" customWidth="1"/>
    <col min="4" max="4" width="12.140625" style="5" customWidth="1"/>
    <col min="5" max="5" width="12" style="254" customWidth="1"/>
    <col min="6" max="6" width="12.140625" style="5" customWidth="1"/>
    <col min="7" max="7" width="8.570312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255"/>
      <c r="F3" s="8"/>
    </row>
    <row r="4" spans="1:8" ht="12.75" thickBot="1" x14ac:dyDescent="0.25">
      <c r="A4" s="1"/>
      <c r="B4" s="2" t="s">
        <v>326</v>
      </c>
      <c r="C4" s="3"/>
      <c r="D4" s="3"/>
      <c r="G4" s="9"/>
      <c r="H4" s="9"/>
    </row>
    <row r="5" spans="1:8" s="10" customFormat="1" ht="12.75" customHeight="1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52" t="s">
        <v>327</v>
      </c>
      <c r="F5" s="519" t="s">
        <v>328</v>
      </c>
      <c r="G5" s="524" t="s">
        <v>6</v>
      </c>
      <c r="H5" s="525"/>
    </row>
    <row r="6" spans="1:8" s="10" customFormat="1" x14ac:dyDescent="0.2">
      <c r="A6" s="541"/>
      <c r="B6" s="543"/>
      <c r="C6" s="545"/>
      <c r="D6" s="545"/>
      <c r="E6" s="553"/>
      <c r="F6" s="520"/>
      <c r="G6" s="526" t="s">
        <v>7</v>
      </c>
      <c r="H6" s="528" t="s">
        <v>8</v>
      </c>
    </row>
    <row r="7" spans="1:8" ht="12.75" thickBot="1" x14ac:dyDescent="0.25">
      <c r="A7" s="542"/>
      <c r="B7" s="527"/>
      <c r="C7" s="546"/>
      <c r="D7" s="546"/>
      <c r="E7" s="554"/>
      <c r="F7" s="521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208">
        <f>C9+C20+C30+C52+C66+C100+C35+C62+C14+C58</f>
        <v>91183.700000000012</v>
      </c>
      <c r="D8" s="208">
        <f>D9+D20+D30+D52+D66+D100+D35+D62+D14+D58</f>
        <v>91183.700000000012</v>
      </c>
      <c r="E8" s="324">
        <f>E9+E20+E30+E52+E66+E100+E35+E62+E14+E58</f>
        <v>63066.357260000004</v>
      </c>
      <c r="F8" s="96">
        <f>F9+F20+F30+F52+F66+F100+F35+F62+F14+F58</f>
        <v>58419.675822999998</v>
      </c>
      <c r="G8" s="97">
        <f t="shared" ref="G8:G26" si="0">E8/D8*100</f>
        <v>69.164069082522417</v>
      </c>
      <c r="H8" s="209">
        <f>E8-D8</f>
        <v>-28117.342740000007</v>
      </c>
    </row>
    <row r="9" spans="1:8" s="13" customFormat="1" ht="12.75" thickBot="1" x14ac:dyDescent="0.25">
      <c r="A9" s="338" t="s">
        <v>214</v>
      </c>
      <c r="B9" s="203" t="s">
        <v>10</v>
      </c>
      <c r="C9" s="340">
        <f>C10</f>
        <v>54096.3</v>
      </c>
      <c r="D9" s="340">
        <f>D10</f>
        <v>54096.3</v>
      </c>
      <c r="E9" s="344">
        <f>E10</f>
        <v>35110.969689999998</v>
      </c>
      <c r="F9" s="339">
        <f>F10</f>
        <v>36360.872659999994</v>
      </c>
      <c r="G9" s="75">
        <f t="shared" si="0"/>
        <v>64.904567761565943</v>
      </c>
      <c r="H9" s="205">
        <f t="shared" ref="H9:H26" si="1">E9-D9</f>
        <v>-18985.330310000005</v>
      </c>
    </row>
    <row r="10" spans="1:8" s="10" customFormat="1" x14ac:dyDescent="0.2">
      <c r="A10" s="331" t="s">
        <v>215</v>
      </c>
      <c r="B10" s="306" t="s">
        <v>11</v>
      </c>
      <c r="C10" s="200">
        <f>C11+C12+C13</f>
        <v>54096.3</v>
      </c>
      <c r="D10" s="200">
        <f>D11+D12+D13</f>
        <v>54096.3</v>
      </c>
      <c r="E10" s="332">
        <f>E11+E12+E13</f>
        <v>35110.969689999998</v>
      </c>
      <c r="F10" s="200">
        <f>F11+F12+F13</f>
        <v>36360.872659999994</v>
      </c>
      <c r="G10" s="201">
        <f t="shared" si="0"/>
        <v>64.904567761565943</v>
      </c>
      <c r="H10" s="202">
        <f t="shared" si="1"/>
        <v>-18985.330310000005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259">
        <v>34697.353479999998</v>
      </c>
      <c r="F11" s="30">
        <v>36114.664559999997</v>
      </c>
      <c r="G11" s="157">
        <f>E11/D11*100</f>
        <v>65.023441108068951</v>
      </c>
      <c r="H11" s="31">
        <f t="shared" si="1"/>
        <v>-18663.946520000005</v>
      </c>
    </row>
    <row r="12" spans="1:8" ht="60" x14ac:dyDescent="0.2">
      <c r="A12" s="171" t="s">
        <v>217</v>
      </c>
      <c r="B12" s="158" t="s">
        <v>13</v>
      </c>
      <c r="C12" s="30">
        <v>235</v>
      </c>
      <c r="D12" s="30">
        <v>235</v>
      </c>
      <c r="E12" s="259">
        <v>184.63645</v>
      </c>
      <c r="F12" s="30">
        <v>115.94089</v>
      </c>
      <c r="G12" s="157">
        <f t="shared" si="0"/>
        <v>78.568702127659577</v>
      </c>
      <c r="H12" s="31">
        <f t="shared" si="1"/>
        <v>-50.363550000000004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260">
        <v>228.97976</v>
      </c>
      <c r="F13" s="33">
        <v>130.26721000000001</v>
      </c>
      <c r="G13" s="160">
        <f t="shared" si="0"/>
        <v>45.795952</v>
      </c>
      <c r="H13" s="34">
        <f t="shared" si="1"/>
        <v>-271.02024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79">
        <f t="shared" si="2"/>
        <v>12.17055</v>
      </c>
      <c r="F14" s="25">
        <f t="shared" si="2"/>
        <v>10.068819999999999</v>
      </c>
      <c r="G14" s="26" t="e">
        <f t="shared" si="0"/>
        <v>#DIV/0!</v>
      </c>
      <c r="H14" s="27">
        <f t="shared" si="1"/>
        <v>12.17055</v>
      </c>
    </row>
    <row r="15" spans="1:8" x14ac:dyDescent="0.2">
      <c r="A15" s="181" t="s">
        <v>220</v>
      </c>
      <c r="B15" s="305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12.17055</v>
      </c>
      <c r="F15" s="16">
        <f t="shared" si="3"/>
        <v>10.068819999999999</v>
      </c>
      <c r="G15" s="17" t="e">
        <f t="shared" si="0"/>
        <v>#DIV/0!</v>
      </c>
      <c r="H15" s="18">
        <f t="shared" si="1"/>
        <v>12.17055</v>
      </c>
    </row>
    <row r="16" spans="1:8" x14ac:dyDescent="0.2">
      <c r="A16" s="182" t="s">
        <v>221</v>
      </c>
      <c r="B16" s="29" t="s">
        <v>17</v>
      </c>
      <c r="C16" s="30"/>
      <c r="D16" s="30"/>
      <c r="E16" s="259">
        <v>5.9727600000000001</v>
      </c>
      <c r="F16" s="30">
        <v>4.5506099999999998</v>
      </c>
      <c r="G16" s="17" t="e">
        <f t="shared" si="0"/>
        <v>#DIV/0!</v>
      </c>
      <c r="H16" s="20">
        <f t="shared" si="1"/>
        <v>5.9727600000000001</v>
      </c>
    </row>
    <row r="17" spans="1:8" x14ac:dyDescent="0.2">
      <c r="A17" s="182" t="s">
        <v>222</v>
      </c>
      <c r="B17" s="29" t="s">
        <v>18</v>
      </c>
      <c r="C17" s="30"/>
      <c r="D17" s="30"/>
      <c r="E17" s="259">
        <v>3.4540000000000001E-2</v>
      </c>
      <c r="F17" s="30">
        <v>3.3910000000000003E-2</v>
      </c>
      <c r="G17" s="17" t="e">
        <f t="shared" si="0"/>
        <v>#DIV/0!</v>
      </c>
      <c r="H17" s="20">
        <f t="shared" si="1"/>
        <v>3.4540000000000001E-2</v>
      </c>
    </row>
    <row r="18" spans="1:8" x14ac:dyDescent="0.2">
      <c r="A18" s="182" t="s">
        <v>223</v>
      </c>
      <c r="B18" s="29" t="s">
        <v>19</v>
      </c>
      <c r="C18" s="30"/>
      <c r="D18" s="30"/>
      <c r="E18" s="259">
        <v>6.8585900000000004</v>
      </c>
      <c r="F18" s="30">
        <v>6.31569</v>
      </c>
      <c r="G18" s="17" t="e">
        <f t="shared" si="0"/>
        <v>#DIV/0!</v>
      </c>
      <c r="H18" s="20">
        <f t="shared" si="1"/>
        <v>6.8585900000000004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260">
        <v>-0.69533999999999996</v>
      </c>
      <c r="F19" s="33">
        <v>-0.83138999999999996</v>
      </c>
      <c r="G19" s="23" t="e">
        <f t="shared" si="0"/>
        <v>#DIV/0!</v>
      </c>
      <c r="H19" s="22">
        <f t="shared" si="1"/>
        <v>-0.69533999999999996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C21+C28+C29+C24+C25</f>
        <v>23424.5</v>
      </c>
      <c r="D20" s="190">
        <f>D21+D28+D29+D24+D25</f>
        <v>23424.5</v>
      </c>
      <c r="E20" s="325">
        <f t="shared" ref="E20:F20" si="4">E21+E28+E29+E24+E25</f>
        <v>23344.705400000003</v>
      </c>
      <c r="F20" s="190">
        <f t="shared" si="4"/>
        <v>17945.392363000003</v>
      </c>
      <c r="G20" s="188">
        <f t="shared" si="0"/>
        <v>99.659354095071407</v>
      </c>
      <c r="H20" s="27">
        <f t="shared" si="1"/>
        <v>-79.794599999997445</v>
      </c>
    </row>
    <row r="21" spans="1:8" s="35" customFormat="1" ht="24" x14ac:dyDescent="0.2">
      <c r="A21" s="134" t="s">
        <v>226</v>
      </c>
      <c r="B21" s="304" t="s">
        <v>22</v>
      </c>
      <c r="C21" s="16">
        <f>C22+C23</f>
        <v>20225</v>
      </c>
      <c r="D21" s="16">
        <f>D22+D23</f>
        <v>20225</v>
      </c>
      <c r="E21" s="264">
        <f>E22+E23+E24</f>
        <v>20578.8521</v>
      </c>
      <c r="F21" s="18">
        <v>14383.37192</v>
      </c>
      <c r="G21" s="37">
        <f t="shared" si="0"/>
        <v>101.74957775030902</v>
      </c>
      <c r="H21" s="38">
        <f t="shared" si="1"/>
        <v>353.85210000000006</v>
      </c>
    </row>
    <row r="22" spans="1:8" s="35" customFormat="1" ht="24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259">
        <v>12934.41049</v>
      </c>
      <c r="F22" s="31">
        <v>9507.4873000000007</v>
      </c>
      <c r="G22" s="216">
        <f t="shared" si="0"/>
        <v>101.45431398541062</v>
      </c>
      <c r="H22" s="31">
        <f t="shared" si="1"/>
        <v>185.41049000000021</v>
      </c>
    </row>
    <row r="23" spans="1:8" ht="36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259">
        <v>7644.4416099999999</v>
      </c>
      <c r="F23" s="31">
        <v>4875.8839200000002</v>
      </c>
      <c r="G23" s="216">
        <f t="shared" si="0"/>
        <v>102.25309804708399</v>
      </c>
      <c r="H23" s="31">
        <f t="shared" si="1"/>
        <v>168.44160999999986</v>
      </c>
    </row>
    <row r="24" spans="1:8" x14ac:dyDescent="0.2">
      <c r="A24" s="91" t="s">
        <v>229</v>
      </c>
      <c r="B24" s="303" t="s">
        <v>25</v>
      </c>
      <c r="C24" s="41"/>
      <c r="D24" s="41"/>
      <c r="E24" s="263"/>
      <c r="F24" s="20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302" t="s">
        <v>26</v>
      </c>
      <c r="C25" s="19"/>
      <c r="D25" s="19"/>
      <c r="E25" s="263">
        <f>E26+E27</f>
        <v>3.2544000000000004</v>
      </c>
      <c r="F25" s="263">
        <f>F26+F27</f>
        <v>178.69814</v>
      </c>
      <c r="G25" s="42" t="e">
        <f t="shared" si="0"/>
        <v>#DIV/0!</v>
      </c>
      <c r="H25" s="20">
        <f t="shared" si="1"/>
        <v>3.2544000000000004</v>
      </c>
    </row>
    <row r="26" spans="1:8" x14ac:dyDescent="0.2">
      <c r="A26" s="92" t="s">
        <v>288</v>
      </c>
      <c r="B26" s="50" t="s">
        <v>26</v>
      </c>
      <c r="C26" s="16"/>
      <c r="D26" s="16"/>
      <c r="E26" s="264">
        <v>2.2237300000000002</v>
      </c>
      <c r="F26" s="18">
        <v>177.69068999999999</v>
      </c>
      <c r="G26" s="23" t="e">
        <f t="shared" si="0"/>
        <v>#DIV/0!</v>
      </c>
      <c r="H26" s="18">
        <f t="shared" si="1"/>
        <v>2.2237300000000002</v>
      </c>
    </row>
    <row r="27" spans="1:8" x14ac:dyDescent="0.2">
      <c r="A27" s="174" t="s">
        <v>231</v>
      </c>
      <c r="B27" s="45" t="s">
        <v>27</v>
      </c>
      <c r="C27" s="16"/>
      <c r="D27" s="16"/>
      <c r="E27" s="264">
        <v>1.03067</v>
      </c>
      <c r="F27" s="18">
        <v>1.00745</v>
      </c>
      <c r="G27" s="23"/>
      <c r="H27" s="18"/>
    </row>
    <row r="28" spans="1:8" x14ac:dyDescent="0.2">
      <c r="A28" s="92" t="s">
        <v>232</v>
      </c>
      <c r="B28" s="46" t="s">
        <v>28</v>
      </c>
      <c r="C28" s="19">
        <v>2622.5</v>
      </c>
      <c r="D28" s="19">
        <v>2622.5</v>
      </c>
      <c r="E28" s="263">
        <v>2212.6378500000001</v>
      </c>
      <c r="F28" s="20">
        <v>2900.2006729999998</v>
      </c>
      <c r="G28" s="42">
        <f>E28/D28*100</f>
        <v>84.371319351763589</v>
      </c>
      <c r="H28" s="20">
        <f t="shared" ref="H28:H35" si="5">E28-D28</f>
        <v>-409.86214999999993</v>
      </c>
    </row>
    <row r="29" spans="1:8" ht="12.75" thickBot="1" x14ac:dyDescent="0.25">
      <c r="A29" s="134" t="s">
        <v>233</v>
      </c>
      <c r="B29" s="47" t="s">
        <v>29</v>
      </c>
      <c r="C29" s="21">
        <v>577</v>
      </c>
      <c r="D29" s="21">
        <v>577</v>
      </c>
      <c r="E29" s="265">
        <v>549.96105</v>
      </c>
      <c r="F29" s="22">
        <v>483.12092999999999</v>
      </c>
      <c r="G29" s="42">
        <f>E29/D29*100</f>
        <v>95.313873483535531</v>
      </c>
      <c r="H29" s="22">
        <f t="shared" si="5"/>
        <v>-27.03895</v>
      </c>
    </row>
    <row r="30" spans="1:8" ht="12.75" thickBot="1" x14ac:dyDescent="0.25">
      <c r="A30" s="60" t="s">
        <v>234</v>
      </c>
      <c r="B30" s="187" t="s">
        <v>30</v>
      </c>
      <c r="C30" s="190">
        <f>C31+C33</f>
        <v>1645</v>
      </c>
      <c r="D30" s="190">
        <f>D31+D33</f>
        <v>1645</v>
      </c>
      <c r="E30" s="325">
        <f t="shared" ref="E30:F30" si="6">E31+E33</f>
        <v>979.52979000000005</v>
      </c>
      <c r="F30" s="190">
        <f t="shared" si="6"/>
        <v>1045.1378299999999</v>
      </c>
      <c r="G30" s="26">
        <f t="shared" ref="G30:G33" si="7">E30/D30*100</f>
        <v>59.545883890577514</v>
      </c>
      <c r="H30" s="11">
        <f t="shared" si="5"/>
        <v>-665.47020999999995</v>
      </c>
    </row>
    <row r="31" spans="1:8" x14ac:dyDescent="0.2">
      <c r="A31" s="119" t="s">
        <v>235</v>
      </c>
      <c r="B31" s="48" t="s">
        <v>31</v>
      </c>
      <c r="C31" s="49">
        <f>C32</f>
        <v>1639</v>
      </c>
      <c r="D31" s="49">
        <f>D32</f>
        <v>1639</v>
      </c>
      <c r="E31" s="280">
        <f>E32</f>
        <v>979.52979000000005</v>
      </c>
      <c r="F31" s="16">
        <f>F32</f>
        <v>1045.1378299999999</v>
      </c>
      <c r="G31" s="17">
        <f t="shared" si="7"/>
        <v>59.763867602196463</v>
      </c>
      <c r="H31" s="18">
        <f t="shared" si="5"/>
        <v>-659.47020999999995</v>
      </c>
    </row>
    <row r="32" spans="1:8" x14ac:dyDescent="0.2">
      <c r="A32" s="91" t="s">
        <v>236</v>
      </c>
      <c r="B32" s="50" t="s">
        <v>32</v>
      </c>
      <c r="C32" s="30">
        <v>1639</v>
      </c>
      <c r="D32" s="30">
        <v>1639</v>
      </c>
      <c r="E32" s="259">
        <v>979.52979000000005</v>
      </c>
      <c r="F32" s="30">
        <v>1045.1378299999999</v>
      </c>
      <c r="G32" s="216">
        <f t="shared" si="7"/>
        <v>59.763867602196463</v>
      </c>
      <c r="H32" s="31">
        <f t="shared" si="5"/>
        <v>-659.47020999999995</v>
      </c>
    </row>
    <row r="33" spans="1:234" ht="24" x14ac:dyDescent="0.2">
      <c r="A33" s="91" t="s">
        <v>237</v>
      </c>
      <c r="B33" s="161" t="s">
        <v>33</v>
      </c>
      <c r="C33" s="19">
        <f>C34</f>
        <v>6</v>
      </c>
      <c r="D33" s="19">
        <f t="shared" ref="D33:E33" si="8">D34</f>
        <v>6</v>
      </c>
      <c r="E33" s="263">
        <f t="shared" si="8"/>
        <v>0</v>
      </c>
      <c r="F33" s="19"/>
      <c r="G33" s="42">
        <f t="shared" si="7"/>
        <v>0</v>
      </c>
      <c r="H33" s="20">
        <f t="shared" si="5"/>
        <v>-6</v>
      </c>
    </row>
    <row r="34" spans="1:234" ht="12.75" thickBot="1" x14ac:dyDescent="0.25">
      <c r="A34" s="173" t="s">
        <v>241</v>
      </c>
      <c r="B34" s="50" t="s">
        <v>37</v>
      </c>
      <c r="C34" s="30">
        <v>6</v>
      </c>
      <c r="D34" s="30">
        <v>6</v>
      </c>
      <c r="E34" s="259"/>
      <c r="F34" s="30"/>
      <c r="G34" s="216">
        <v>0</v>
      </c>
      <c r="H34" s="31">
        <f t="shared" si="5"/>
        <v>-6</v>
      </c>
    </row>
    <row r="35" spans="1:234" ht="12" customHeight="1" x14ac:dyDescent="0.2">
      <c r="A35" s="534" t="s">
        <v>242</v>
      </c>
      <c r="B35" s="536" t="s">
        <v>38</v>
      </c>
      <c r="C35" s="538">
        <f>C37+C47</f>
        <v>11620.1</v>
      </c>
      <c r="D35" s="538">
        <f>D37+D47</f>
        <v>11554.1</v>
      </c>
      <c r="E35" s="555">
        <f>E37+E47</f>
        <v>2823.6318200000001</v>
      </c>
      <c r="F35" s="530">
        <f>F39+F40+F42+F47</f>
        <v>1967.8715500000001</v>
      </c>
      <c r="G35" s="532">
        <f>E35/D35*100</f>
        <v>24.438353658008847</v>
      </c>
      <c r="H35" s="522">
        <f t="shared" si="5"/>
        <v>-8730.4681799999998</v>
      </c>
    </row>
    <row r="36" spans="1:234" ht="12.75" thickBot="1" x14ac:dyDescent="0.25">
      <c r="A36" s="535"/>
      <c r="B36" s="537"/>
      <c r="C36" s="539"/>
      <c r="D36" s="539"/>
      <c r="E36" s="556"/>
      <c r="F36" s="531"/>
      <c r="G36" s="533"/>
      <c r="H36" s="523"/>
    </row>
    <row r="37" spans="1:234" s="56" customFormat="1" ht="60" x14ac:dyDescent="0.2">
      <c r="A37" s="333" t="s">
        <v>243</v>
      </c>
      <c r="B37" s="334" t="s">
        <v>39</v>
      </c>
      <c r="C37" s="89">
        <f>C38+C40+C42+C46</f>
        <v>11309.1</v>
      </c>
      <c r="D37" s="89">
        <f>D38+D40+D42+D46</f>
        <v>11243.1</v>
      </c>
      <c r="E37" s="274">
        <f>E38+E40+E42+E46</f>
        <v>2440.52124</v>
      </c>
      <c r="F37" s="221">
        <f t="shared" ref="F37" si="9">F38+F40+F42+F46</f>
        <v>1687.21523</v>
      </c>
      <c r="G37" s="216">
        <f t="shared" ref="G37:G54" si="10">E37/D37*100</f>
        <v>21.706835659204312</v>
      </c>
      <c r="H37" s="221">
        <f t="shared" ref="H37:H98" si="11">E37-D37</f>
        <v>-8802.5787600000003</v>
      </c>
    </row>
    <row r="38" spans="1:234" ht="36" x14ac:dyDescent="0.2">
      <c r="A38" s="90" t="s">
        <v>244</v>
      </c>
      <c r="B38" s="52" t="s">
        <v>40</v>
      </c>
      <c r="C38" s="19">
        <f>C39</f>
        <v>10328.700000000001</v>
      </c>
      <c r="D38" s="19">
        <f>D39</f>
        <v>10262.700000000001</v>
      </c>
      <c r="E38" s="263">
        <f>E39</f>
        <v>2145.4740299999999</v>
      </c>
      <c r="F38" s="20">
        <f>F39</f>
        <v>1624.7203</v>
      </c>
      <c r="G38" s="42">
        <f t="shared" si="10"/>
        <v>20.905551463065272</v>
      </c>
      <c r="H38" s="20">
        <f t="shared" si="11"/>
        <v>-8117.2259700000013</v>
      </c>
    </row>
    <row r="39" spans="1:234" ht="36" x14ac:dyDescent="0.2">
      <c r="A39" s="123" t="s">
        <v>245</v>
      </c>
      <c r="B39" s="53" t="s">
        <v>40</v>
      </c>
      <c r="C39" s="33">
        <v>10328.700000000001</v>
      </c>
      <c r="D39" s="33">
        <v>10262.700000000001</v>
      </c>
      <c r="E39" s="260">
        <v>2145.4740299999999</v>
      </c>
      <c r="F39" s="217">
        <v>1624.7203</v>
      </c>
      <c r="G39" s="218">
        <f t="shared" si="10"/>
        <v>20.905551463065272</v>
      </c>
      <c r="H39" s="219">
        <f t="shared" si="11"/>
        <v>-8117.2259700000013</v>
      </c>
    </row>
    <row r="40" spans="1:234" ht="24" x14ac:dyDescent="0.2">
      <c r="A40" s="175" t="s">
        <v>246</v>
      </c>
      <c r="B40" s="43" t="s">
        <v>41</v>
      </c>
      <c r="C40" s="19">
        <f>C41</f>
        <v>669.9</v>
      </c>
      <c r="D40" s="19">
        <f>D41</f>
        <v>669.9</v>
      </c>
      <c r="E40" s="20">
        <f>E41</f>
        <v>0</v>
      </c>
      <c r="F40" s="19">
        <f>F41</f>
        <v>0</v>
      </c>
      <c r="G40" s="42">
        <f t="shared" si="10"/>
        <v>0</v>
      </c>
      <c r="H40" s="20">
        <f t="shared" si="11"/>
        <v>-669.9</v>
      </c>
    </row>
    <row r="41" spans="1:234" ht="24" x14ac:dyDescent="0.2">
      <c r="A41" s="176" t="s">
        <v>247</v>
      </c>
      <c r="B41" s="40" t="s">
        <v>41</v>
      </c>
      <c r="C41" s="30">
        <v>669.9</v>
      </c>
      <c r="D41" s="30">
        <v>669.9</v>
      </c>
      <c r="E41" s="259"/>
      <c r="F41" s="30">
        <v>0</v>
      </c>
      <c r="G41" s="216">
        <f t="shared" si="10"/>
        <v>0</v>
      </c>
      <c r="H41" s="31">
        <f t="shared" si="11"/>
        <v>-669.9</v>
      </c>
    </row>
    <row r="42" spans="1:234" ht="60" x14ac:dyDescent="0.2">
      <c r="A42" s="123" t="s">
        <v>248</v>
      </c>
      <c r="B42" s="161" t="s">
        <v>42</v>
      </c>
      <c r="C42" s="21">
        <f>C43</f>
        <v>107.4</v>
      </c>
      <c r="D42" s="21">
        <f>D43</f>
        <v>107.4</v>
      </c>
      <c r="E42" s="263">
        <f>E43</f>
        <v>113.77867000000001</v>
      </c>
      <c r="F42" s="19">
        <f>F43</f>
        <v>62.494929999999997</v>
      </c>
      <c r="G42" s="42">
        <f t="shared" si="10"/>
        <v>105.93917132216015</v>
      </c>
      <c r="H42" s="55">
        <f t="shared" si="11"/>
        <v>6.3786699999999996</v>
      </c>
    </row>
    <row r="43" spans="1:234" s="56" customFormat="1" ht="48" x14ac:dyDescent="0.2">
      <c r="A43" s="180" t="s">
        <v>249</v>
      </c>
      <c r="B43" s="40" t="s">
        <v>43</v>
      </c>
      <c r="C43" s="30">
        <v>107.4</v>
      </c>
      <c r="D43" s="30">
        <v>107.4</v>
      </c>
      <c r="E43" s="259">
        <v>113.77867000000001</v>
      </c>
      <c r="F43" s="220">
        <v>62.494929999999997</v>
      </c>
      <c r="G43" s="216">
        <f t="shared" si="10"/>
        <v>105.93917132216015</v>
      </c>
      <c r="H43" s="31">
        <f t="shared" si="11"/>
        <v>6.3786699999999996</v>
      </c>
    </row>
    <row r="44" spans="1:234" s="56" customFormat="1" ht="36" x14ac:dyDescent="0.2">
      <c r="A44" s="363" t="s">
        <v>335</v>
      </c>
      <c r="B44" s="40" t="s">
        <v>336</v>
      </c>
      <c r="C44" s="260">
        <f t="shared" ref="C44:D45" si="12">C45</f>
        <v>203.1</v>
      </c>
      <c r="D44" s="260">
        <f t="shared" si="12"/>
        <v>203.1</v>
      </c>
      <c r="E44" s="260">
        <f>E45</f>
        <v>181.26854</v>
      </c>
      <c r="F44" s="217"/>
      <c r="G44" s="216"/>
      <c r="H44" s="31"/>
    </row>
    <row r="45" spans="1:234" s="56" customFormat="1" ht="24" x14ac:dyDescent="0.2">
      <c r="A45" s="363" t="s">
        <v>334</v>
      </c>
      <c r="B45" s="40" t="s">
        <v>337</v>
      </c>
      <c r="C45" s="260">
        <f t="shared" si="12"/>
        <v>203.1</v>
      </c>
      <c r="D45" s="260">
        <f t="shared" si="12"/>
        <v>203.1</v>
      </c>
      <c r="E45" s="260">
        <f>E46</f>
        <v>181.26854</v>
      </c>
      <c r="F45" s="217"/>
      <c r="G45" s="216"/>
      <c r="H45" s="31"/>
    </row>
    <row r="46" spans="1:234" s="56" customFormat="1" ht="84.75" thickBot="1" x14ac:dyDescent="0.25">
      <c r="A46" s="123" t="s">
        <v>250</v>
      </c>
      <c r="B46" s="213" t="s">
        <v>44</v>
      </c>
      <c r="C46" s="57">
        <v>203.1</v>
      </c>
      <c r="D46" s="57">
        <v>203.1</v>
      </c>
      <c r="E46" s="268">
        <v>181.26854</v>
      </c>
      <c r="F46" s="59"/>
      <c r="G46" s="42">
        <f t="shared" si="10"/>
        <v>89.250881339241758</v>
      </c>
      <c r="H46" s="20">
        <f t="shared" si="11"/>
        <v>-21.831459999999993</v>
      </c>
    </row>
    <row r="47" spans="1:234" s="61" customFormat="1" ht="60.75" thickBot="1" x14ac:dyDescent="0.25">
      <c r="A47" s="349" t="s">
        <v>338</v>
      </c>
      <c r="B47" s="368" t="s">
        <v>340</v>
      </c>
      <c r="C47" s="354">
        <f t="shared" ref="C47:D47" si="13">C48+C50</f>
        <v>311</v>
      </c>
      <c r="D47" s="354">
        <f t="shared" si="13"/>
        <v>311</v>
      </c>
      <c r="E47" s="354">
        <f>E48+E50</f>
        <v>383.11057999999997</v>
      </c>
      <c r="F47" s="350">
        <f t="shared" ref="F47" si="14">F49+F51</f>
        <v>280.65631999999999</v>
      </c>
      <c r="G47" s="353">
        <f t="shared" si="10"/>
        <v>123.18668167202571</v>
      </c>
      <c r="H47" s="351">
        <f t="shared" si="11"/>
        <v>72.11057999999997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9" customFormat="1" ht="81" customHeight="1" x14ac:dyDescent="0.2">
      <c r="A48" s="92" t="s">
        <v>339</v>
      </c>
      <c r="B48" s="369" t="s">
        <v>341</v>
      </c>
      <c r="C48" s="329">
        <f t="shared" ref="C48:D48" si="15">C49</f>
        <v>300</v>
      </c>
      <c r="D48" s="329">
        <f t="shared" si="15"/>
        <v>300</v>
      </c>
      <c r="E48" s="329">
        <f>E49</f>
        <v>342.42034999999998</v>
      </c>
      <c r="F48" s="99"/>
      <c r="G48" s="100"/>
      <c r="H48" s="367"/>
    </row>
    <row r="49" spans="1:8" s="56" customFormat="1" ht="51.75" customHeight="1" x14ac:dyDescent="0.2">
      <c r="A49" s="92" t="s">
        <v>344</v>
      </c>
      <c r="B49" s="372" t="s">
        <v>343</v>
      </c>
      <c r="C49" s="19">
        <v>300</v>
      </c>
      <c r="D49" s="19">
        <v>300</v>
      </c>
      <c r="E49" s="263">
        <v>342.42034999999998</v>
      </c>
      <c r="F49" s="19">
        <v>272.40078</v>
      </c>
      <c r="G49" s="42">
        <f t="shared" si="10"/>
        <v>114.14011666666666</v>
      </c>
      <c r="H49" s="20">
        <f t="shared" si="11"/>
        <v>42.420349999999985</v>
      </c>
    </row>
    <row r="50" spans="1:8" s="56" customFormat="1" ht="72" x14ac:dyDescent="0.2">
      <c r="A50" s="373" t="s">
        <v>342</v>
      </c>
      <c r="B50" s="374" t="s">
        <v>346</v>
      </c>
      <c r="C50" s="263">
        <f t="shared" ref="C50:D50" si="16">C51</f>
        <v>11</v>
      </c>
      <c r="D50" s="263">
        <f t="shared" si="16"/>
        <v>11</v>
      </c>
      <c r="E50" s="263">
        <f>E51</f>
        <v>40.69023</v>
      </c>
      <c r="F50" s="19"/>
      <c r="G50" s="42"/>
      <c r="H50" s="20"/>
    </row>
    <row r="51" spans="1:8" s="56" customFormat="1" ht="72.75" thickBot="1" x14ac:dyDescent="0.25">
      <c r="A51" s="177" t="s">
        <v>345</v>
      </c>
      <c r="B51" s="65" t="s">
        <v>46</v>
      </c>
      <c r="C51" s="21">
        <v>11</v>
      </c>
      <c r="D51" s="21">
        <v>11</v>
      </c>
      <c r="E51" s="265">
        <v>40.69023</v>
      </c>
      <c r="F51" s="21">
        <v>8.2555399999999999</v>
      </c>
      <c r="G51" s="54">
        <f t="shared" si="10"/>
        <v>369.91118181818183</v>
      </c>
      <c r="H51" s="22"/>
    </row>
    <row r="52" spans="1:8" s="56" customFormat="1" ht="12.75" thickBot="1" x14ac:dyDescent="0.25">
      <c r="A52" s="60" t="s">
        <v>264</v>
      </c>
      <c r="B52" s="187" t="s">
        <v>47</v>
      </c>
      <c r="C52" s="325">
        <f t="shared" ref="C52:D52" si="17">C53</f>
        <v>76.8</v>
      </c>
      <c r="D52" s="325">
        <f t="shared" si="17"/>
        <v>76.8</v>
      </c>
      <c r="E52" s="325">
        <f>E53</f>
        <v>117.85275999999999</v>
      </c>
      <c r="F52" s="190">
        <f>F53</f>
        <v>69.117340000000013</v>
      </c>
      <c r="G52" s="188">
        <f>E52/D52*100</f>
        <v>153.45411458333334</v>
      </c>
      <c r="H52" s="27">
        <f>E52-D52</f>
        <v>41.052759999999992</v>
      </c>
    </row>
    <row r="53" spans="1:8" s="56" customFormat="1" x14ac:dyDescent="0.2">
      <c r="A53" s="134" t="s">
        <v>265</v>
      </c>
      <c r="B53" s="67" t="s">
        <v>48</v>
      </c>
      <c r="C53" s="16">
        <f>C56+C54+C57</f>
        <v>76.8</v>
      </c>
      <c r="D53" s="16">
        <f>D56+D54+D57</f>
        <v>76.8</v>
      </c>
      <c r="E53" s="264">
        <f>E56+E54+E57</f>
        <v>117.85275999999999</v>
      </c>
      <c r="F53" s="16">
        <f>F56+F54+F57</f>
        <v>69.117340000000013</v>
      </c>
      <c r="G53" s="17">
        <f t="shared" si="10"/>
        <v>153.45411458333334</v>
      </c>
      <c r="H53" s="18">
        <f t="shared" si="11"/>
        <v>41.052759999999992</v>
      </c>
    </row>
    <row r="54" spans="1:8" s="56" customFormat="1" ht="24" x14ac:dyDescent="0.2">
      <c r="A54" s="375" t="s">
        <v>263</v>
      </c>
      <c r="B54" s="40" t="s">
        <v>347</v>
      </c>
      <c r="C54" s="30">
        <v>75.599999999999994</v>
      </c>
      <c r="D54" s="30">
        <v>75.599999999999994</v>
      </c>
      <c r="E54" s="259">
        <v>114.07517</v>
      </c>
      <c r="F54" s="30">
        <v>68.300460000000001</v>
      </c>
      <c r="G54" s="157">
        <f t="shared" si="10"/>
        <v>150.89308201058202</v>
      </c>
      <c r="H54" s="31">
        <f t="shared" si="11"/>
        <v>38.475170000000006</v>
      </c>
    </row>
    <row r="55" spans="1:8" s="56" customFormat="1" x14ac:dyDescent="0.2">
      <c r="A55" s="371" t="s">
        <v>348</v>
      </c>
      <c r="B55" s="40" t="s">
        <v>50</v>
      </c>
      <c r="C55" s="259">
        <f t="shared" ref="C55:D55" si="18">C56</f>
        <v>1.2</v>
      </c>
      <c r="D55" s="259">
        <f t="shared" si="18"/>
        <v>1.2</v>
      </c>
      <c r="E55" s="259">
        <f>E56</f>
        <v>3.8050999999999999</v>
      </c>
      <c r="F55" s="30"/>
      <c r="G55" s="157"/>
      <c r="H55" s="31"/>
    </row>
    <row r="56" spans="1:8" x14ac:dyDescent="0.2">
      <c r="A56" s="91" t="s">
        <v>262</v>
      </c>
      <c r="B56" s="370" t="s">
        <v>349</v>
      </c>
      <c r="C56" s="19">
        <v>1.2</v>
      </c>
      <c r="D56" s="19">
        <v>1.2</v>
      </c>
      <c r="E56" s="263">
        <v>3.8050999999999999</v>
      </c>
      <c r="F56" s="19">
        <v>10.83764</v>
      </c>
      <c r="G56" s="17">
        <f>E56/D56*100</f>
        <v>317.0916666666667</v>
      </c>
      <c r="H56" s="20">
        <f t="shared" si="11"/>
        <v>2.6051000000000002</v>
      </c>
    </row>
    <row r="57" spans="1:8" s="56" customFormat="1" ht="24.75" thickBot="1" x14ac:dyDescent="0.25">
      <c r="A57" s="178" t="s">
        <v>261</v>
      </c>
      <c r="B57" s="167" t="s">
        <v>51</v>
      </c>
      <c r="C57" s="168"/>
      <c r="D57" s="168"/>
      <c r="E57" s="270">
        <v>-2.751E-2</v>
      </c>
      <c r="F57" s="168">
        <v>-10.020759999999999</v>
      </c>
      <c r="G57" s="170" t="e">
        <f>E57/D57*100</f>
        <v>#DIV/0!</v>
      </c>
      <c r="H57" s="169">
        <f t="shared" si="11"/>
        <v>-2.751E-2</v>
      </c>
    </row>
    <row r="58" spans="1:8" s="56" customFormat="1" x14ac:dyDescent="0.2">
      <c r="A58" s="377" t="s">
        <v>260</v>
      </c>
      <c r="B58" s="378" t="s">
        <v>52</v>
      </c>
      <c r="C58" s="376">
        <f>C60</f>
        <v>0</v>
      </c>
      <c r="D58" s="376">
        <f>D60</f>
        <v>24</v>
      </c>
      <c r="E58" s="364">
        <f>E60</f>
        <v>24.394870000000001</v>
      </c>
      <c r="F58" s="379">
        <f>F60</f>
        <v>9.2659199999999995</v>
      </c>
      <c r="G58" s="365">
        <f t="shared" ref="G58:G61" si="19">E58/D58*100</f>
        <v>101.64529166666667</v>
      </c>
      <c r="H58" s="366">
        <f t="shared" si="11"/>
        <v>0.39487000000000094</v>
      </c>
    </row>
    <row r="59" spans="1:8" s="56" customFormat="1" x14ac:dyDescent="0.2">
      <c r="A59" s="380" t="s">
        <v>350</v>
      </c>
      <c r="B59" s="380" t="s">
        <v>351</v>
      </c>
      <c r="C59" s="329">
        <f t="shared" ref="C59:D59" si="20">C60</f>
        <v>0</v>
      </c>
      <c r="D59" s="329">
        <f t="shared" si="20"/>
        <v>24</v>
      </c>
      <c r="E59" s="329">
        <f>E60</f>
        <v>24.394870000000001</v>
      </c>
      <c r="F59" s="367"/>
      <c r="G59" s="100"/>
      <c r="H59" s="367"/>
    </row>
    <row r="60" spans="1:8" s="56" customFormat="1" x14ac:dyDescent="0.2">
      <c r="A60" s="174" t="s">
        <v>259</v>
      </c>
      <c r="B60" s="223" t="s">
        <v>53</v>
      </c>
      <c r="C60" s="16">
        <f t="shared" ref="C60:F60" si="21">C61</f>
        <v>0</v>
      </c>
      <c r="D60" s="16">
        <f t="shared" si="21"/>
        <v>24</v>
      </c>
      <c r="E60" s="264">
        <f t="shared" si="21"/>
        <v>24.394870000000001</v>
      </c>
      <c r="F60" s="18">
        <f t="shared" si="21"/>
        <v>9.2659199999999995</v>
      </c>
      <c r="G60" s="17">
        <f t="shared" si="19"/>
        <v>101.64529166666667</v>
      </c>
      <c r="H60" s="18">
        <f t="shared" si="11"/>
        <v>0.39487000000000094</v>
      </c>
    </row>
    <row r="61" spans="1:8" s="56" customFormat="1" ht="12.75" thickBot="1" x14ac:dyDescent="0.25">
      <c r="A61" s="178" t="s">
        <v>258</v>
      </c>
      <c r="B61" s="224" t="s">
        <v>54</v>
      </c>
      <c r="C61" s="168">
        <v>0</v>
      </c>
      <c r="D61" s="168">
        <v>24</v>
      </c>
      <c r="E61" s="270">
        <v>24.394870000000001</v>
      </c>
      <c r="F61" s="168">
        <v>9.2659199999999995</v>
      </c>
      <c r="G61" s="170">
        <f t="shared" si="19"/>
        <v>101.64529166666667</v>
      </c>
      <c r="H61" s="169">
        <f t="shared" si="11"/>
        <v>0.39487000000000094</v>
      </c>
    </row>
    <row r="62" spans="1:8" s="56" customFormat="1" ht="24.75" thickBot="1" x14ac:dyDescent="0.25">
      <c r="A62" s="60" t="s">
        <v>55</v>
      </c>
      <c r="B62" s="381" t="s">
        <v>352</v>
      </c>
      <c r="C62" s="74">
        <f>C63</f>
        <v>125</v>
      </c>
      <c r="D62" s="74">
        <f>D63</f>
        <v>141</v>
      </c>
      <c r="E62" s="272">
        <f t="shared" ref="E62:F62" si="22">E63</f>
        <v>276.57862999999998</v>
      </c>
      <c r="F62" s="74">
        <f t="shared" si="22"/>
        <v>303.24142999999998</v>
      </c>
      <c r="G62" s="75">
        <f>E62/D62*100</f>
        <v>196.15505673758864</v>
      </c>
      <c r="H62" s="342">
        <f t="shared" si="11"/>
        <v>135.57862999999998</v>
      </c>
    </row>
    <row r="63" spans="1:8" s="56" customFormat="1" ht="24" x14ac:dyDescent="0.2">
      <c r="A63" s="383" t="s">
        <v>255</v>
      </c>
      <c r="B63" s="155" t="s">
        <v>256</v>
      </c>
      <c r="C63" s="63">
        <f>C65</f>
        <v>125</v>
      </c>
      <c r="D63" s="63">
        <f>D65</f>
        <v>141</v>
      </c>
      <c r="E63" s="269">
        <f>E65</f>
        <v>276.57862999999998</v>
      </c>
      <c r="F63" s="63">
        <f>F65</f>
        <v>303.24142999999998</v>
      </c>
      <c r="G63" s="23">
        <f t="shared" ref="G63:G85" si="23">E63/D63*100</f>
        <v>196.15505673758864</v>
      </c>
      <c r="H63" s="22">
        <f t="shared" si="11"/>
        <v>135.57862999999998</v>
      </c>
    </row>
    <row r="64" spans="1:8" s="56" customFormat="1" ht="24" x14ac:dyDescent="0.2">
      <c r="A64" s="380" t="s">
        <v>353</v>
      </c>
      <c r="B64" s="380" t="s">
        <v>354</v>
      </c>
      <c r="C64" s="263">
        <f t="shared" ref="C64:D64" si="24">C65</f>
        <v>125</v>
      </c>
      <c r="D64" s="263">
        <f t="shared" si="24"/>
        <v>141</v>
      </c>
      <c r="E64" s="263">
        <f>E65</f>
        <v>276.57862999999998</v>
      </c>
      <c r="F64" s="20"/>
      <c r="G64" s="42"/>
      <c r="H64" s="20"/>
    </row>
    <row r="65" spans="1:8" s="10" customFormat="1" ht="36.75" thickBot="1" x14ac:dyDescent="0.25">
      <c r="A65" s="382" t="s">
        <v>257</v>
      </c>
      <c r="B65" s="386" t="s">
        <v>355</v>
      </c>
      <c r="C65" s="33">
        <v>125</v>
      </c>
      <c r="D65" s="33">
        <v>141</v>
      </c>
      <c r="E65" s="260">
        <v>276.57862999999998</v>
      </c>
      <c r="F65" s="33">
        <v>303.24142999999998</v>
      </c>
      <c r="G65" s="157">
        <f t="shared" si="23"/>
        <v>196.15505673758864</v>
      </c>
      <c r="H65" s="34">
        <f t="shared" si="11"/>
        <v>135.57862999999998</v>
      </c>
    </row>
    <row r="66" spans="1:8" ht="12.75" thickBot="1" x14ac:dyDescent="0.25">
      <c r="A66" s="384" t="s">
        <v>254</v>
      </c>
      <c r="B66" s="388" t="s">
        <v>58</v>
      </c>
      <c r="C66" s="385">
        <f t="shared" ref="C66:D66" si="25">C67+C91+C93+C95+C98</f>
        <v>196</v>
      </c>
      <c r="D66" s="327">
        <f t="shared" si="25"/>
        <v>222</v>
      </c>
      <c r="E66" s="327">
        <f>E67+E91+E93+E95+E98</f>
        <v>376.52375000000001</v>
      </c>
      <c r="F66" s="327">
        <f>F67+F91+F93+F95+F98</f>
        <v>534.24752999999998</v>
      </c>
      <c r="G66" s="310">
        <f t="shared" si="23"/>
        <v>169.6052927927928</v>
      </c>
      <c r="H66" s="341">
        <f t="shared" si="11"/>
        <v>154.52375000000001</v>
      </c>
    </row>
    <row r="67" spans="1:8" ht="24" x14ac:dyDescent="0.2">
      <c r="A67" s="320" t="s">
        <v>320</v>
      </c>
      <c r="B67" s="387" t="s">
        <v>290</v>
      </c>
      <c r="C67" s="328">
        <f t="shared" ref="C67:E67" si="26">C68+C71+C73+C75+C77+C79+C81+C83+C85+C87+C89</f>
        <v>196</v>
      </c>
      <c r="D67" s="328">
        <f t="shared" si="26"/>
        <v>196</v>
      </c>
      <c r="E67" s="328">
        <f t="shared" si="26"/>
        <v>208.72948</v>
      </c>
      <c r="F67" s="328">
        <f>F68+F71+F73+F75+F77+F79+F81+F83+F85+F87+F89</f>
        <v>151.26436999999999</v>
      </c>
      <c r="G67" s="313" t="e">
        <f t="shared" ref="G67:H67" si="27">G68+G71+G73+G73+G75+G77+G79+G81+G83+G85+G87</f>
        <v>#DIV/0!</v>
      </c>
      <c r="H67" s="313">
        <f t="shared" si="27"/>
        <v>12.255290000000002</v>
      </c>
    </row>
    <row r="68" spans="1:8" ht="36" x14ac:dyDescent="0.2">
      <c r="A68" s="311" t="s">
        <v>291</v>
      </c>
      <c r="B68" s="312" t="s">
        <v>60</v>
      </c>
      <c r="C68" s="16">
        <f t="shared" ref="C68:E68" si="28">C69+C70</f>
        <v>8</v>
      </c>
      <c r="D68" s="16">
        <f t="shared" si="28"/>
        <v>8</v>
      </c>
      <c r="E68" s="16">
        <f t="shared" si="28"/>
        <v>3.6</v>
      </c>
      <c r="F68" s="16">
        <f>F69+F70</f>
        <v>4.8499999999999996</v>
      </c>
      <c r="G68" s="17">
        <f t="shared" si="23"/>
        <v>45</v>
      </c>
      <c r="H68" s="214">
        <f t="shared" si="11"/>
        <v>-4.4000000000000004</v>
      </c>
    </row>
    <row r="69" spans="1:8" s="10" customFormat="1" ht="48" x14ac:dyDescent="0.2">
      <c r="A69" s="80" t="s">
        <v>319</v>
      </c>
      <c r="B69" s="81" t="s">
        <v>62</v>
      </c>
      <c r="C69" s="89">
        <v>8</v>
      </c>
      <c r="D69" s="89">
        <v>8</v>
      </c>
      <c r="E69" s="274">
        <v>3.6</v>
      </c>
      <c r="F69" s="220">
        <v>2.5499999999999998</v>
      </c>
      <c r="G69" s="157"/>
      <c r="H69" s="31"/>
    </row>
    <row r="70" spans="1:8" s="10" customFormat="1" ht="48" x14ac:dyDescent="0.2">
      <c r="A70" s="80" t="s">
        <v>329</v>
      </c>
      <c r="B70" s="81" t="s">
        <v>62</v>
      </c>
      <c r="C70" s="89">
        <v>0</v>
      </c>
      <c r="D70" s="89">
        <v>0</v>
      </c>
      <c r="E70" s="274">
        <v>0</v>
      </c>
      <c r="F70" s="220">
        <v>2.2999999999999998</v>
      </c>
      <c r="G70" s="157"/>
      <c r="H70" s="31"/>
    </row>
    <row r="71" spans="1:8" ht="48" x14ac:dyDescent="0.2">
      <c r="A71" s="79" t="s">
        <v>292</v>
      </c>
      <c r="B71" s="225" t="s">
        <v>64</v>
      </c>
      <c r="C71" s="16">
        <f>C72</f>
        <v>31</v>
      </c>
      <c r="D71" s="16">
        <f>D72</f>
        <v>31</v>
      </c>
      <c r="E71" s="264">
        <f>E72</f>
        <v>57.50761</v>
      </c>
      <c r="F71" s="16">
        <f>F72</f>
        <v>37.493810000000003</v>
      </c>
      <c r="G71" s="17">
        <f t="shared" si="23"/>
        <v>185.50841935483871</v>
      </c>
      <c r="H71" s="82">
        <f t="shared" si="11"/>
        <v>26.50761</v>
      </c>
    </row>
    <row r="72" spans="1:8" ht="72" x14ac:dyDescent="0.2">
      <c r="A72" s="80" t="s">
        <v>318</v>
      </c>
      <c r="B72" s="153" t="s">
        <v>66</v>
      </c>
      <c r="C72" s="89">
        <v>31</v>
      </c>
      <c r="D72" s="89">
        <v>31</v>
      </c>
      <c r="E72" s="274">
        <v>57.50761</v>
      </c>
      <c r="F72" s="30">
        <v>37.493810000000003</v>
      </c>
      <c r="G72" s="157"/>
      <c r="H72" s="222"/>
    </row>
    <row r="73" spans="1:8" ht="36" x14ac:dyDescent="0.2">
      <c r="A73" s="79" t="s">
        <v>317</v>
      </c>
      <c r="B73" s="213" t="s">
        <v>68</v>
      </c>
      <c r="C73" s="16">
        <f>C74</f>
        <v>4</v>
      </c>
      <c r="D73" s="16">
        <f>D74</f>
        <v>4</v>
      </c>
      <c r="E73" s="264">
        <f>E74</f>
        <v>3.5258099999999999</v>
      </c>
      <c r="F73" s="16">
        <f>F74</f>
        <v>0.84097999999999995</v>
      </c>
      <c r="G73" s="17">
        <f t="shared" si="23"/>
        <v>88.145250000000004</v>
      </c>
      <c r="H73" s="82">
        <f t="shared" si="11"/>
        <v>-0.47419000000000011</v>
      </c>
    </row>
    <row r="74" spans="1:8" ht="48" x14ac:dyDescent="0.2">
      <c r="A74" s="80" t="s">
        <v>316</v>
      </c>
      <c r="B74" s="153" t="s">
        <v>70</v>
      </c>
      <c r="C74" s="89">
        <v>4</v>
      </c>
      <c r="D74" s="89">
        <v>4</v>
      </c>
      <c r="E74" s="274">
        <v>3.5258099999999999</v>
      </c>
      <c r="F74" s="30">
        <v>0.84097999999999995</v>
      </c>
      <c r="G74" s="157"/>
      <c r="H74" s="222"/>
    </row>
    <row r="75" spans="1:8" ht="36" x14ac:dyDescent="0.2">
      <c r="A75" s="79" t="s">
        <v>314</v>
      </c>
      <c r="B75" s="151" t="s">
        <v>204</v>
      </c>
      <c r="C75" s="16">
        <f>C76</f>
        <v>37</v>
      </c>
      <c r="D75" s="16">
        <f>D76</f>
        <v>37</v>
      </c>
      <c r="E75" s="264">
        <f>E76</f>
        <v>0</v>
      </c>
      <c r="F75" s="16">
        <f>F76</f>
        <v>0</v>
      </c>
      <c r="G75" s="17">
        <f t="shared" si="23"/>
        <v>0</v>
      </c>
      <c r="H75" s="82">
        <f t="shared" si="11"/>
        <v>-37</v>
      </c>
    </row>
    <row r="76" spans="1:8" ht="60" x14ac:dyDescent="0.2">
      <c r="A76" s="80" t="s">
        <v>315</v>
      </c>
      <c r="B76" s="319" t="s">
        <v>206</v>
      </c>
      <c r="C76" s="89">
        <v>37</v>
      </c>
      <c r="D76" s="89">
        <v>37</v>
      </c>
      <c r="E76" s="274">
        <v>0</v>
      </c>
      <c r="F76" s="31"/>
      <c r="G76" s="157"/>
      <c r="H76" s="222"/>
    </row>
    <row r="77" spans="1:8" ht="36" x14ac:dyDescent="0.2">
      <c r="A77" s="79" t="s">
        <v>313</v>
      </c>
      <c r="B77" s="318" t="s">
        <v>72</v>
      </c>
      <c r="C77" s="16">
        <f>C78</f>
        <v>5</v>
      </c>
      <c r="D77" s="16">
        <f>D78</f>
        <v>5</v>
      </c>
      <c r="E77" s="264">
        <f t="shared" ref="E77:F77" si="29">E78</f>
        <v>15</v>
      </c>
      <c r="F77" s="16">
        <f t="shared" si="29"/>
        <v>5</v>
      </c>
      <c r="G77" s="17">
        <f t="shared" si="23"/>
        <v>300</v>
      </c>
      <c r="H77" s="82">
        <f t="shared" si="11"/>
        <v>10</v>
      </c>
    </row>
    <row r="78" spans="1:8" ht="48" x14ac:dyDescent="0.2">
      <c r="A78" s="80" t="s">
        <v>312</v>
      </c>
      <c r="B78" s="153" t="s">
        <v>74</v>
      </c>
      <c r="C78" s="89">
        <v>5</v>
      </c>
      <c r="D78" s="89">
        <v>5</v>
      </c>
      <c r="E78" s="274">
        <v>15</v>
      </c>
      <c r="F78" s="31">
        <v>5</v>
      </c>
      <c r="G78" s="157"/>
      <c r="H78" s="222"/>
    </row>
    <row r="79" spans="1:8" ht="48" x14ac:dyDescent="0.2">
      <c r="A79" s="79" t="s">
        <v>311</v>
      </c>
      <c r="B79" s="318" t="s">
        <v>76</v>
      </c>
      <c r="C79" s="16">
        <f>C80</f>
        <v>0</v>
      </c>
      <c r="D79" s="16">
        <f>D80</f>
        <v>0</v>
      </c>
      <c r="E79" s="264">
        <f>E80</f>
        <v>8.7500499999999999</v>
      </c>
      <c r="F79" s="16">
        <f>F80</f>
        <v>9.3084100000000003</v>
      </c>
      <c r="G79" s="17" t="e">
        <f t="shared" si="23"/>
        <v>#DIV/0!</v>
      </c>
      <c r="H79" s="82">
        <f t="shared" si="11"/>
        <v>8.7500499999999999</v>
      </c>
    </row>
    <row r="80" spans="1:8" ht="60" x14ac:dyDescent="0.2">
      <c r="A80" s="80" t="s">
        <v>310</v>
      </c>
      <c r="B80" s="153" t="s">
        <v>78</v>
      </c>
      <c r="C80" s="89">
        <v>0</v>
      </c>
      <c r="D80" s="89">
        <v>0</v>
      </c>
      <c r="E80" s="274">
        <v>8.7500499999999999</v>
      </c>
      <c r="F80" s="221">
        <v>9.3084100000000003</v>
      </c>
      <c r="G80" s="157"/>
      <c r="H80" s="222"/>
    </row>
    <row r="81" spans="1:8" ht="48" x14ac:dyDescent="0.2">
      <c r="A81" s="79" t="s">
        <v>309</v>
      </c>
      <c r="B81" s="318" t="s">
        <v>80</v>
      </c>
      <c r="C81" s="16">
        <f>C82</f>
        <v>2</v>
      </c>
      <c r="D81" s="16">
        <f>D82</f>
        <v>2</v>
      </c>
      <c r="E81" s="264">
        <f>E82</f>
        <v>0.75</v>
      </c>
      <c r="F81" s="16">
        <f>F82</f>
        <v>1.2977399999999999</v>
      </c>
      <c r="G81" s="17">
        <f t="shared" si="23"/>
        <v>37.5</v>
      </c>
      <c r="H81" s="82">
        <f t="shared" si="11"/>
        <v>-1.25</v>
      </c>
    </row>
    <row r="82" spans="1:8" ht="72" x14ac:dyDescent="0.2">
      <c r="A82" s="80" t="s">
        <v>308</v>
      </c>
      <c r="B82" s="153" t="s">
        <v>82</v>
      </c>
      <c r="C82" s="89">
        <v>2</v>
      </c>
      <c r="D82" s="89">
        <v>2</v>
      </c>
      <c r="E82" s="274">
        <v>0.75</v>
      </c>
      <c r="F82" s="30">
        <v>1.2977399999999999</v>
      </c>
      <c r="G82" s="17"/>
      <c r="H82" s="82"/>
    </row>
    <row r="83" spans="1:8" ht="48" x14ac:dyDescent="0.2">
      <c r="A83" s="79" t="s">
        <v>307</v>
      </c>
      <c r="B83" s="318" t="s">
        <v>270</v>
      </c>
      <c r="C83" s="16">
        <f>C84</f>
        <v>0</v>
      </c>
      <c r="D83" s="16">
        <f>D84</f>
        <v>0</v>
      </c>
      <c r="E83" s="18">
        <f>E84</f>
        <v>6.1172399999999998</v>
      </c>
      <c r="F83" s="16">
        <f t="shared" ref="F83" si="30">F84</f>
        <v>0</v>
      </c>
      <c r="G83" s="17" t="e">
        <f t="shared" si="23"/>
        <v>#DIV/0!</v>
      </c>
      <c r="H83" s="82">
        <f t="shared" si="11"/>
        <v>6.1172399999999998</v>
      </c>
    </row>
    <row r="84" spans="1:8" ht="60" x14ac:dyDescent="0.2">
      <c r="A84" s="80" t="s">
        <v>306</v>
      </c>
      <c r="B84" s="153" t="s">
        <v>272</v>
      </c>
      <c r="C84" s="89"/>
      <c r="D84" s="89"/>
      <c r="E84" s="274">
        <v>6.1172399999999998</v>
      </c>
      <c r="F84" s="89"/>
      <c r="G84" s="157"/>
      <c r="H84" s="222"/>
    </row>
    <row r="85" spans="1:8" ht="36" x14ac:dyDescent="0.2">
      <c r="A85" s="79" t="s">
        <v>305</v>
      </c>
      <c r="B85" s="213" t="s">
        <v>84</v>
      </c>
      <c r="C85" s="16">
        <f>C86</f>
        <v>74</v>
      </c>
      <c r="D85" s="16">
        <f>D86</f>
        <v>74</v>
      </c>
      <c r="E85" s="264">
        <f t="shared" ref="E85:F85" si="31">E86</f>
        <v>1.0184800000000001</v>
      </c>
      <c r="F85" s="16">
        <f t="shared" si="31"/>
        <v>2</v>
      </c>
      <c r="G85" s="17">
        <f t="shared" si="23"/>
        <v>1.3763243243243244</v>
      </c>
      <c r="H85" s="82">
        <f t="shared" si="11"/>
        <v>-72.981520000000003</v>
      </c>
    </row>
    <row r="86" spans="1:8" ht="48" x14ac:dyDescent="0.2">
      <c r="A86" s="80" t="s">
        <v>304</v>
      </c>
      <c r="B86" s="153" t="s">
        <v>86</v>
      </c>
      <c r="C86" s="89">
        <v>74</v>
      </c>
      <c r="D86" s="89">
        <v>74</v>
      </c>
      <c r="E86" s="274">
        <v>1.0184800000000001</v>
      </c>
      <c r="F86" s="30">
        <v>2</v>
      </c>
      <c r="G86" s="216"/>
      <c r="H86" s="222"/>
    </row>
    <row r="87" spans="1:8" ht="48" x14ac:dyDescent="0.2">
      <c r="A87" s="79" t="s">
        <v>303</v>
      </c>
      <c r="B87" s="225" t="s">
        <v>88</v>
      </c>
      <c r="C87" s="16">
        <f>C88</f>
        <v>35</v>
      </c>
      <c r="D87" s="16">
        <f>D88</f>
        <v>35</v>
      </c>
      <c r="E87" s="264">
        <f>E88</f>
        <v>112.46029</v>
      </c>
      <c r="F87" s="16">
        <f>F88</f>
        <v>82.973429999999993</v>
      </c>
      <c r="G87" s="42">
        <f t="shared" ref="G87:G98" si="32">E87/D87*100</f>
        <v>321.31511428571429</v>
      </c>
      <c r="H87" s="82">
        <f t="shared" si="11"/>
        <v>77.460290000000001</v>
      </c>
    </row>
    <row r="88" spans="1:8" ht="60" x14ac:dyDescent="0.2">
      <c r="A88" s="83" t="s">
        <v>302</v>
      </c>
      <c r="B88" s="84" t="s">
        <v>90</v>
      </c>
      <c r="C88" s="89">
        <v>35</v>
      </c>
      <c r="D88" s="89">
        <v>35</v>
      </c>
      <c r="E88" s="274">
        <v>112.46029</v>
      </c>
      <c r="F88" s="30">
        <v>82.973429999999993</v>
      </c>
      <c r="G88" s="216"/>
      <c r="H88" s="222"/>
    </row>
    <row r="89" spans="1:8" ht="84" x14ac:dyDescent="0.25">
      <c r="A89" s="348" t="s">
        <v>330</v>
      </c>
      <c r="B89" s="88" t="s">
        <v>331</v>
      </c>
      <c r="C89" s="89">
        <f t="shared" ref="C89:E89" si="33">C90</f>
        <v>0</v>
      </c>
      <c r="D89" s="89">
        <f t="shared" si="33"/>
        <v>0</v>
      </c>
      <c r="E89" s="89">
        <f t="shared" si="33"/>
        <v>0</v>
      </c>
      <c r="F89" s="89">
        <f>F90</f>
        <v>7.5</v>
      </c>
      <c r="G89" s="216"/>
      <c r="H89" s="222"/>
    </row>
    <row r="90" spans="1:8" ht="96" x14ac:dyDescent="0.25">
      <c r="A90" s="347" t="s">
        <v>332</v>
      </c>
      <c r="B90" s="88" t="s">
        <v>333</v>
      </c>
      <c r="C90" s="89">
        <v>0</v>
      </c>
      <c r="D90" s="89">
        <v>0</v>
      </c>
      <c r="E90" s="274">
        <v>0</v>
      </c>
      <c r="F90" s="89">
        <v>7.5</v>
      </c>
      <c r="G90" s="216"/>
      <c r="H90" s="222"/>
    </row>
    <row r="91" spans="1:8" ht="24" x14ac:dyDescent="0.2">
      <c r="A91" s="294" t="s">
        <v>296</v>
      </c>
      <c r="B91" s="314" t="s">
        <v>92</v>
      </c>
      <c r="C91" s="18">
        <f>C92</f>
        <v>0</v>
      </c>
      <c r="D91" s="18">
        <f>D92</f>
        <v>0</v>
      </c>
      <c r="E91" s="264">
        <f>E92</f>
        <v>8.7481899999999992</v>
      </c>
      <c r="F91" s="18">
        <f>F92</f>
        <v>9</v>
      </c>
      <c r="G91" s="42" t="e">
        <f t="shared" si="32"/>
        <v>#DIV/0!</v>
      </c>
      <c r="H91" s="82">
        <f t="shared" si="11"/>
        <v>8.7481899999999992</v>
      </c>
    </row>
    <row r="92" spans="1:8" ht="48" x14ac:dyDescent="0.2">
      <c r="A92" s="85" t="s">
        <v>295</v>
      </c>
      <c r="B92" s="88" t="s">
        <v>94</v>
      </c>
      <c r="C92" s="16"/>
      <c r="D92" s="16"/>
      <c r="E92" s="264">
        <v>8.7481899999999992</v>
      </c>
      <c r="F92" s="19">
        <v>9</v>
      </c>
      <c r="G92" s="42"/>
      <c r="H92" s="82"/>
    </row>
    <row r="93" spans="1:8" ht="36" x14ac:dyDescent="0.2">
      <c r="A93" s="86" t="s">
        <v>294</v>
      </c>
      <c r="B93" s="315" t="s">
        <v>96</v>
      </c>
      <c r="C93" s="20">
        <f>C94</f>
        <v>0</v>
      </c>
      <c r="D93" s="20">
        <f>D94</f>
        <v>26</v>
      </c>
      <c r="E93" s="264">
        <f>E94</f>
        <v>33.811030000000002</v>
      </c>
      <c r="F93" s="16">
        <f>F94</f>
        <v>7.1500000000000001E-3</v>
      </c>
      <c r="G93" s="42">
        <f>E93/D93*100</f>
        <v>130.04242307692309</v>
      </c>
      <c r="H93" s="82">
        <f t="shared" si="11"/>
        <v>7.8110300000000024</v>
      </c>
    </row>
    <row r="94" spans="1:8" ht="48" x14ac:dyDescent="0.2">
      <c r="A94" s="85" t="s">
        <v>293</v>
      </c>
      <c r="B94" s="88" t="s">
        <v>98</v>
      </c>
      <c r="C94" s="16"/>
      <c r="D94" s="16">
        <v>26</v>
      </c>
      <c r="E94" s="264">
        <v>33.811030000000002</v>
      </c>
      <c r="F94" s="19">
        <v>7.1500000000000001E-3</v>
      </c>
      <c r="G94" s="42"/>
      <c r="H94" s="82"/>
    </row>
    <row r="95" spans="1:8" ht="48" x14ac:dyDescent="0.2">
      <c r="A95" s="90" t="s">
        <v>297</v>
      </c>
      <c r="B95" s="317" t="s">
        <v>100</v>
      </c>
      <c r="C95" s="19">
        <f>C96+C97</f>
        <v>0</v>
      </c>
      <c r="D95" s="19">
        <f>D96+D97</f>
        <v>0</v>
      </c>
      <c r="E95" s="263">
        <f>E96+E97</f>
        <v>2.2350500000000002</v>
      </c>
      <c r="F95" s="19">
        <f>F96+F97</f>
        <v>13.976009999999999</v>
      </c>
      <c r="G95" s="42" t="e">
        <f t="shared" si="32"/>
        <v>#DIV/0!</v>
      </c>
      <c r="H95" s="82">
        <f t="shared" si="11"/>
        <v>2.2350500000000002</v>
      </c>
    </row>
    <row r="96" spans="1:8" ht="48" x14ac:dyDescent="0.2">
      <c r="A96" s="91" t="s">
        <v>299</v>
      </c>
      <c r="B96" s="226" t="s">
        <v>102</v>
      </c>
      <c r="C96" s="33"/>
      <c r="D96" s="33"/>
      <c r="E96" s="260">
        <v>1.61005</v>
      </c>
      <c r="F96" s="33">
        <v>11.904999999999999</v>
      </c>
      <c r="G96" s="216" t="e">
        <f t="shared" si="32"/>
        <v>#DIV/0!</v>
      </c>
      <c r="H96" s="222">
        <f t="shared" si="11"/>
        <v>1.61005</v>
      </c>
    </row>
    <row r="97" spans="1:8" ht="48" x14ac:dyDescent="0.2">
      <c r="A97" s="91" t="s">
        <v>298</v>
      </c>
      <c r="B97" s="226" t="s">
        <v>104</v>
      </c>
      <c r="C97" s="33"/>
      <c r="D97" s="33"/>
      <c r="E97" s="260">
        <v>0.625</v>
      </c>
      <c r="F97" s="33">
        <v>2.0710099999999998</v>
      </c>
      <c r="G97" s="218" t="e">
        <f t="shared" si="32"/>
        <v>#DIV/0!</v>
      </c>
      <c r="H97" s="222">
        <f t="shared" si="11"/>
        <v>0.625</v>
      </c>
    </row>
    <row r="98" spans="1:8" x14ac:dyDescent="0.2">
      <c r="A98" s="92" t="s">
        <v>300</v>
      </c>
      <c r="B98" s="316" t="s">
        <v>106</v>
      </c>
      <c r="C98" s="19">
        <f>C99</f>
        <v>0</v>
      </c>
      <c r="D98" s="19">
        <f>D99</f>
        <v>0</v>
      </c>
      <c r="E98" s="263">
        <f>E99</f>
        <v>123</v>
      </c>
      <c r="F98" s="19">
        <f>F99</f>
        <v>360</v>
      </c>
      <c r="G98" s="54" t="e">
        <f t="shared" si="32"/>
        <v>#DIV/0!</v>
      </c>
      <c r="H98" s="82">
        <f t="shared" si="11"/>
        <v>123</v>
      </c>
    </row>
    <row r="99" spans="1:8" ht="72.75" thickBot="1" x14ac:dyDescent="0.25">
      <c r="A99" s="93" t="s">
        <v>301</v>
      </c>
      <c r="B99" s="227" t="s">
        <v>108</v>
      </c>
      <c r="C99" s="33"/>
      <c r="D99" s="33"/>
      <c r="E99" s="260">
        <v>123</v>
      </c>
      <c r="F99" s="33">
        <v>360</v>
      </c>
      <c r="G99" s="54"/>
      <c r="H99" s="82"/>
    </row>
    <row r="100" spans="1:8" ht="12.75" thickBot="1" x14ac:dyDescent="0.25">
      <c r="A100" s="194" t="s">
        <v>109</v>
      </c>
      <c r="B100" s="390" t="s">
        <v>110</v>
      </c>
      <c r="C100" s="190">
        <f>C101+C103</f>
        <v>0</v>
      </c>
      <c r="D100" s="395">
        <f>D101+D103</f>
        <v>0</v>
      </c>
      <c r="E100" s="396">
        <f>F101+E103</f>
        <v>0</v>
      </c>
      <c r="F100" s="397">
        <f>G101+F103</f>
        <v>174.46037999999999</v>
      </c>
      <c r="G100" s="188" t="e">
        <f>E100/D100*100</f>
        <v>#DIV/0!</v>
      </c>
      <c r="H100" s="27">
        <f t="shared" ref="H100:H117" si="34">E100-D100</f>
        <v>0</v>
      </c>
    </row>
    <row r="101" spans="1:8" x14ac:dyDescent="0.2">
      <c r="A101" s="389" t="s">
        <v>111</v>
      </c>
      <c r="B101" s="15" t="s">
        <v>112</v>
      </c>
      <c r="C101" s="264">
        <f t="shared" ref="C101:E102" si="35">C102</f>
        <v>0</v>
      </c>
      <c r="D101" s="264">
        <f t="shared" si="35"/>
        <v>0</v>
      </c>
      <c r="E101" s="264">
        <f t="shared" si="35"/>
        <v>0</v>
      </c>
      <c r="F101" s="264">
        <f>F102</f>
        <v>0</v>
      </c>
      <c r="G101" s="17">
        <v>0</v>
      </c>
      <c r="H101" s="18">
        <f>F101-D101</f>
        <v>0</v>
      </c>
    </row>
    <row r="102" spans="1:8" x14ac:dyDescent="0.2">
      <c r="A102" s="380" t="s">
        <v>356</v>
      </c>
      <c r="B102" s="380" t="s">
        <v>110</v>
      </c>
      <c r="C102" s="269">
        <f t="shared" si="35"/>
        <v>0</v>
      </c>
      <c r="D102" s="269">
        <f t="shared" si="35"/>
        <v>0</v>
      </c>
      <c r="E102" s="269">
        <f t="shared" si="35"/>
        <v>0</v>
      </c>
      <c r="F102" s="269">
        <f>E103</f>
        <v>0</v>
      </c>
      <c r="G102" s="23"/>
      <c r="H102" s="63"/>
    </row>
    <row r="103" spans="1:8" ht="12.75" thickBot="1" x14ac:dyDescent="0.25">
      <c r="A103" s="386" t="s">
        <v>113</v>
      </c>
      <c r="B103" s="386" t="s">
        <v>357</v>
      </c>
      <c r="C103" s="21">
        <v>0</v>
      </c>
      <c r="D103" s="21">
        <v>0</v>
      </c>
      <c r="E103" s="265">
        <v>0</v>
      </c>
      <c r="F103" s="21">
        <v>174.46037999999999</v>
      </c>
      <c r="G103" s="54">
        <v>0</v>
      </c>
      <c r="H103" s="22">
        <f t="shared" si="34"/>
        <v>0</v>
      </c>
    </row>
    <row r="104" spans="1:8" x14ac:dyDescent="0.2">
      <c r="A104" s="206" t="s">
        <v>114</v>
      </c>
      <c r="B104" s="198" t="s">
        <v>115</v>
      </c>
      <c r="C104" s="392">
        <f>C105+C153+C150+C148+C142</f>
        <v>417183.88399999996</v>
      </c>
      <c r="D104" s="96">
        <f>D105+D153+D150+D148+D142</f>
        <v>434807.68400000001</v>
      </c>
      <c r="E104" s="324">
        <f>E105+E153+E150+E148+E142</f>
        <v>276248.86311999999</v>
      </c>
      <c r="F104" s="324">
        <f>F105+F153+F150+F148+F142</f>
        <v>244679.71053000001</v>
      </c>
      <c r="G104" s="97">
        <f t="shared" ref="G104:G109" si="36">E104/D104*100</f>
        <v>63.53357433306077</v>
      </c>
      <c r="H104" s="98">
        <f t="shared" si="34"/>
        <v>-158558.82088000001</v>
      </c>
    </row>
    <row r="105" spans="1:8" ht="12.75" thickBot="1" x14ac:dyDescent="0.25">
      <c r="A105" s="391" t="s">
        <v>116</v>
      </c>
      <c r="B105" s="196" t="s">
        <v>117</v>
      </c>
      <c r="C105" s="393">
        <f>C106+C109+C119</f>
        <v>367021.8</v>
      </c>
      <c r="D105" s="99">
        <f>D106+D109+D119</f>
        <v>382771.20000000001</v>
      </c>
      <c r="E105" s="329">
        <f>E106+E109+E119</f>
        <v>244947.7096</v>
      </c>
      <c r="F105" s="329">
        <f>F106+F109+F119</f>
        <v>223028.28492000001</v>
      </c>
      <c r="G105" s="100">
        <f t="shared" si="36"/>
        <v>63.993244423822901</v>
      </c>
      <c r="H105" s="101">
        <f t="shared" si="34"/>
        <v>-137823.49040000001</v>
      </c>
    </row>
    <row r="106" spans="1:8" ht="12.75" thickBot="1" x14ac:dyDescent="0.25">
      <c r="A106" s="338" t="s">
        <v>118</v>
      </c>
      <c r="B106" s="192" t="s">
        <v>119</v>
      </c>
      <c r="C106" s="394">
        <f>C107+C108</f>
        <v>164388</v>
      </c>
      <c r="D106" s="102">
        <f>D107+D108</f>
        <v>180288</v>
      </c>
      <c r="E106" s="330">
        <f t="shared" ref="E106:F106" si="37">E107+E108</f>
        <v>110549.83762000001</v>
      </c>
      <c r="F106" s="102">
        <f t="shared" si="37"/>
        <v>96219.4</v>
      </c>
      <c r="G106" s="103">
        <f t="shared" si="36"/>
        <v>61.318466908501954</v>
      </c>
      <c r="H106" s="104">
        <f t="shared" si="34"/>
        <v>-69738.162379999994</v>
      </c>
    </row>
    <row r="107" spans="1:8" ht="24" x14ac:dyDescent="0.2">
      <c r="A107" s="111" t="s">
        <v>120</v>
      </c>
      <c r="B107" s="112" t="s">
        <v>266</v>
      </c>
      <c r="C107" s="16">
        <v>164388</v>
      </c>
      <c r="D107" s="16">
        <v>164388</v>
      </c>
      <c r="E107" s="264">
        <v>108364.2412</v>
      </c>
      <c r="F107" s="16">
        <v>96219.4</v>
      </c>
      <c r="G107" s="17">
        <f t="shared" si="36"/>
        <v>65.919800228727169</v>
      </c>
      <c r="H107" s="18">
        <f t="shared" si="34"/>
        <v>-56023.758799999996</v>
      </c>
    </row>
    <row r="108" spans="1:8" ht="24.75" thickBot="1" x14ac:dyDescent="0.25">
      <c r="A108" s="236" t="s">
        <v>276</v>
      </c>
      <c r="B108" s="237" t="s">
        <v>277</v>
      </c>
      <c r="C108" s="57"/>
      <c r="D108" s="57">
        <v>15900</v>
      </c>
      <c r="E108" s="268">
        <v>2185.5964199999999</v>
      </c>
      <c r="F108" s="57"/>
      <c r="G108" s="17">
        <f t="shared" si="36"/>
        <v>13.745889433962263</v>
      </c>
      <c r="H108" s="18">
        <f t="shared" si="34"/>
        <v>-13714.40358</v>
      </c>
    </row>
    <row r="109" spans="1:8" ht="12.75" thickBot="1" x14ac:dyDescent="0.25">
      <c r="A109" s="60" t="s">
        <v>321</v>
      </c>
      <c r="B109" s="193" t="s">
        <v>122</v>
      </c>
      <c r="C109" s="25">
        <f>C110+C111+C112+C113+C114</f>
        <v>18232.399999999998</v>
      </c>
      <c r="D109" s="25">
        <f>D110+D111+D112+D113+D114</f>
        <v>18232.399999999998</v>
      </c>
      <c r="E109" s="279">
        <f>E110+E111+E112+E113+E114</f>
        <v>10107.618259999999</v>
      </c>
      <c r="F109" s="25">
        <f t="shared" ref="F109" si="38">F110+F111+F112+F113+F114</f>
        <v>9205.5766000000003</v>
      </c>
      <c r="G109" s="26">
        <f t="shared" si="36"/>
        <v>55.437672824203062</v>
      </c>
      <c r="H109" s="27">
        <f t="shared" si="34"/>
        <v>-8124.7817399999985</v>
      </c>
    </row>
    <row r="110" spans="1:8" ht="36" x14ac:dyDescent="0.2">
      <c r="A110" s="154" t="s">
        <v>123</v>
      </c>
      <c r="B110" s="155" t="s">
        <v>268</v>
      </c>
      <c r="C110" s="62">
        <v>345.6</v>
      </c>
      <c r="D110" s="62">
        <v>345.6</v>
      </c>
      <c r="E110" s="269">
        <v>0</v>
      </c>
      <c r="F110" s="62"/>
      <c r="G110" s="42">
        <v>0</v>
      </c>
      <c r="H110" s="20">
        <f>E110-D110</f>
        <v>-345.6</v>
      </c>
    </row>
    <row r="111" spans="1:8" s="10" customFormat="1" ht="36" x14ac:dyDescent="0.2">
      <c r="A111" s="91" t="s">
        <v>124</v>
      </c>
      <c r="B111" s="68" t="s">
        <v>125</v>
      </c>
      <c r="C111" s="19">
        <v>5538.9</v>
      </c>
      <c r="D111" s="19">
        <v>5538.9</v>
      </c>
      <c r="E111" s="263">
        <v>2621.5940000000001</v>
      </c>
      <c r="F111" s="19">
        <v>2666.6370000000002</v>
      </c>
      <c r="G111" s="42">
        <v>0</v>
      </c>
      <c r="H111" s="20">
        <f>E111-D111</f>
        <v>-2917.3059999999996</v>
      </c>
    </row>
    <row r="112" spans="1:8" s="10" customFormat="1" x14ac:dyDescent="0.2">
      <c r="A112" s="90" t="s">
        <v>126</v>
      </c>
      <c r="B112" s="46" t="s">
        <v>127</v>
      </c>
      <c r="C112" s="19">
        <v>4235.3</v>
      </c>
      <c r="D112" s="19">
        <v>4235.3</v>
      </c>
      <c r="E112" s="263">
        <v>4235.3</v>
      </c>
      <c r="F112" s="19">
        <v>3236.5</v>
      </c>
      <c r="G112" s="42">
        <f>E112/D112*100</f>
        <v>100</v>
      </c>
      <c r="H112" s="20">
        <f>E112-D112</f>
        <v>0</v>
      </c>
    </row>
    <row r="113" spans="1:8" s="10" customFormat="1" ht="24.75" thickBot="1" x14ac:dyDescent="0.25">
      <c r="A113" s="91" t="s">
        <v>207</v>
      </c>
      <c r="B113" s="106" t="s">
        <v>208</v>
      </c>
      <c r="C113" s="21">
        <v>918.3</v>
      </c>
      <c r="D113" s="21">
        <v>918.3</v>
      </c>
      <c r="E113" s="265">
        <v>0</v>
      </c>
      <c r="F113" s="21">
        <v>0</v>
      </c>
      <c r="G113" s="54">
        <f t="shared" ref="G113:G116" si="39">E113/D113*100</f>
        <v>0</v>
      </c>
      <c r="H113" s="20">
        <f t="shared" si="34"/>
        <v>-918.3</v>
      </c>
    </row>
    <row r="114" spans="1:8" ht="12.75" thickBot="1" x14ac:dyDescent="0.25">
      <c r="A114" s="322" t="s">
        <v>128</v>
      </c>
      <c r="B114" s="66" t="s">
        <v>129</v>
      </c>
      <c r="C114" s="118">
        <f>C115+C116+C117+C118</f>
        <v>7194.3</v>
      </c>
      <c r="D114" s="118">
        <f>D115+D116+D117+D118</f>
        <v>7194.3</v>
      </c>
      <c r="E114" s="279">
        <f t="shared" ref="E114:F114" si="40">E115+E116+E117+E118</f>
        <v>3250.72426</v>
      </c>
      <c r="F114" s="118">
        <f t="shared" si="40"/>
        <v>3302.4395999999997</v>
      </c>
      <c r="G114" s="26">
        <f t="shared" si="39"/>
        <v>45.184719291661452</v>
      </c>
      <c r="H114" s="27">
        <f t="shared" si="34"/>
        <v>-3943.5757400000002</v>
      </c>
    </row>
    <row r="115" spans="1:8" x14ac:dyDescent="0.2">
      <c r="A115" s="134" t="s">
        <v>128</v>
      </c>
      <c r="B115" s="67" t="s">
        <v>209</v>
      </c>
      <c r="C115" s="18">
        <v>909</v>
      </c>
      <c r="D115" s="18">
        <v>909</v>
      </c>
      <c r="E115" s="264">
        <v>571.66084999999998</v>
      </c>
      <c r="F115" s="18">
        <v>550.41080999999997</v>
      </c>
      <c r="G115" s="17">
        <f t="shared" si="39"/>
        <v>62.888982398239825</v>
      </c>
      <c r="H115" s="18">
        <f t="shared" si="34"/>
        <v>-337.33915000000002</v>
      </c>
    </row>
    <row r="116" spans="1:8" ht="24" x14ac:dyDescent="0.2">
      <c r="A116" s="243" t="s">
        <v>128</v>
      </c>
      <c r="B116" s="107" t="s">
        <v>130</v>
      </c>
      <c r="C116" s="245">
        <v>1135.8</v>
      </c>
      <c r="D116" s="245">
        <v>1135.8</v>
      </c>
      <c r="E116" s="285">
        <v>592.25400000000002</v>
      </c>
      <c r="F116" s="245">
        <v>536.32600000000002</v>
      </c>
      <c r="G116" s="246">
        <f t="shared" si="39"/>
        <v>52.144215530903338</v>
      </c>
      <c r="H116" s="245">
        <f t="shared" si="34"/>
        <v>-543.54599999999994</v>
      </c>
    </row>
    <row r="117" spans="1:8" ht="24" x14ac:dyDescent="0.2">
      <c r="A117" s="91" t="s">
        <v>131</v>
      </c>
      <c r="B117" s="68" t="s">
        <v>132</v>
      </c>
      <c r="C117" s="20">
        <v>1986.2</v>
      </c>
      <c r="D117" s="20">
        <v>1986.2</v>
      </c>
      <c r="E117" s="263">
        <v>0</v>
      </c>
      <c r="F117" s="20"/>
      <c r="G117" s="42"/>
      <c r="H117" s="20">
        <f t="shared" si="34"/>
        <v>-1986.2</v>
      </c>
    </row>
    <row r="118" spans="1:8" ht="24.75" thickBot="1" x14ac:dyDescent="0.25">
      <c r="A118" s="90" t="s">
        <v>128</v>
      </c>
      <c r="B118" s="286" t="s">
        <v>133</v>
      </c>
      <c r="C118" s="20">
        <v>3163.3</v>
      </c>
      <c r="D118" s="20">
        <v>3163.3</v>
      </c>
      <c r="E118" s="263">
        <v>2086.8094099999998</v>
      </c>
      <c r="F118" s="20">
        <v>2215.7027899999998</v>
      </c>
      <c r="G118" s="42">
        <v>0</v>
      </c>
      <c r="H118" s="20">
        <f>E118-C118</f>
        <v>-1076.4905900000003</v>
      </c>
    </row>
    <row r="119" spans="1:8" x14ac:dyDescent="0.2">
      <c r="A119" s="206" t="s">
        <v>134</v>
      </c>
      <c r="B119" s="109" t="s">
        <v>135</v>
      </c>
      <c r="C119" s="96">
        <f>C120+C132+C134+C136+C138+C139+C140+C133+C135+C137</f>
        <v>184401.4</v>
      </c>
      <c r="D119" s="96">
        <f>D120+D132+D134+D136+D138+D139+D140+D133+D135+D137</f>
        <v>184250.80000000002</v>
      </c>
      <c r="E119" s="335">
        <f>E120+E132+E134+E136+E138+E139+E140+E133+E135+E137</f>
        <v>124290.25372000001</v>
      </c>
      <c r="F119" s="335">
        <f>F120+F132+F134+F136+F138+F139+F140+F133+F135+F137</f>
        <v>117603.30832000001</v>
      </c>
      <c r="G119" s="97">
        <f t="shared" ref="G119:G128" si="41">E119/D119*100</f>
        <v>67.457103969155085</v>
      </c>
      <c r="H119" s="98">
        <f t="shared" ref="H119:H128" si="42">E119-D119</f>
        <v>-59960.54628000001</v>
      </c>
    </row>
    <row r="120" spans="1:8" ht="12.75" thickBot="1" x14ac:dyDescent="0.25">
      <c r="A120" s="323" t="s">
        <v>136</v>
      </c>
      <c r="B120" s="110" t="s">
        <v>137</v>
      </c>
      <c r="C120" s="102">
        <f>C123+C126+C122+C121+C124+C130+C127+C128+C129+C131+C125</f>
        <v>137618.6</v>
      </c>
      <c r="D120" s="102">
        <f>D123+D126+D122+D121+D124+D130+D127+D128+D129+D131+D125</f>
        <v>137468.00000000003</v>
      </c>
      <c r="E120" s="330">
        <f>E123+E126+E122+E121+E124+E130+E127+E128+E129+E131+E125</f>
        <v>92964.591010000004</v>
      </c>
      <c r="F120" s="102">
        <f>F123+F126+F122+F121+F124+F130+F127+F128+F129+F131+F125</f>
        <v>86283.079630000007</v>
      </c>
      <c r="G120" s="103">
        <f t="shared" si="41"/>
        <v>67.626350139668858</v>
      </c>
      <c r="H120" s="104">
        <f t="shared" si="42"/>
        <v>-44503.408990000025</v>
      </c>
    </row>
    <row r="121" spans="1:8" ht="24" x14ac:dyDescent="0.2">
      <c r="A121" s="111" t="s">
        <v>138</v>
      </c>
      <c r="B121" s="228" t="s">
        <v>139</v>
      </c>
      <c r="C121" s="77">
        <v>1500.3</v>
      </c>
      <c r="D121" s="77">
        <v>1500.3</v>
      </c>
      <c r="E121" s="264">
        <v>1471.91194</v>
      </c>
      <c r="F121" s="16">
        <v>1379.87111</v>
      </c>
      <c r="G121" s="17">
        <f t="shared" si="41"/>
        <v>98.107841098446983</v>
      </c>
      <c r="H121" s="18">
        <f t="shared" si="42"/>
        <v>-28.388059999999996</v>
      </c>
    </row>
    <row r="122" spans="1:8" x14ac:dyDescent="0.2">
      <c r="A122" s="111" t="s">
        <v>138</v>
      </c>
      <c r="B122" s="68" t="s">
        <v>210</v>
      </c>
      <c r="C122" s="41">
        <v>9.8000000000000007</v>
      </c>
      <c r="D122" s="41">
        <v>9.8000000000000007</v>
      </c>
      <c r="E122" s="263"/>
      <c r="F122" s="19"/>
      <c r="G122" s="42">
        <f t="shared" si="41"/>
        <v>0</v>
      </c>
      <c r="H122" s="20">
        <f t="shared" si="42"/>
        <v>-9.8000000000000007</v>
      </c>
    </row>
    <row r="123" spans="1:8" x14ac:dyDescent="0.2">
      <c r="A123" s="111" t="s">
        <v>140</v>
      </c>
      <c r="B123" s="46" t="s">
        <v>141</v>
      </c>
      <c r="C123" s="19">
        <v>96978.5</v>
      </c>
      <c r="D123" s="19">
        <v>96978.5</v>
      </c>
      <c r="E123" s="263">
        <v>64356</v>
      </c>
      <c r="F123" s="19">
        <v>61610</v>
      </c>
      <c r="G123" s="42">
        <f t="shared" si="41"/>
        <v>66.361100656331047</v>
      </c>
      <c r="H123" s="20">
        <f t="shared" si="42"/>
        <v>-32622.5</v>
      </c>
    </row>
    <row r="124" spans="1:8" x14ac:dyDescent="0.2">
      <c r="A124" s="111" t="s">
        <v>140</v>
      </c>
      <c r="B124" s="46" t="s">
        <v>142</v>
      </c>
      <c r="C124" s="19">
        <v>17378.5</v>
      </c>
      <c r="D124" s="19">
        <v>17378.5</v>
      </c>
      <c r="E124" s="263">
        <v>11645</v>
      </c>
      <c r="F124" s="19">
        <v>10477</v>
      </c>
      <c r="G124" s="42">
        <f t="shared" si="41"/>
        <v>67.008084702362112</v>
      </c>
      <c r="H124" s="20">
        <f t="shared" si="42"/>
        <v>-5733.5</v>
      </c>
    </row>
    <row r="125" spans="1:8" x14ac:dyDescent="0.2">
      <c r="A125" s="111" t="s">
        <v>138</v>
      </c>
      <c r="B125" s="46" t="s">
        <v>146</v>
      </c>
      <c r="C125" s="19">
        <v>891.1</v>
      </c>
      <c r="D125" s="19">
        <v>891.1</v>
      </c>
      <c r="E125" s="263">
        <v>511.41300000000001</v>
      </c>
      <c r="F125" s="19">
        <v>440.67</v>
      </c>
      <c r="G125" s="42">
        <f t="shared" si="41"/>
        <v>57.391201885310295</v>
      </c>
      <c r="H125" s="20">
        <f t="shared" si="42"/>
        <v>-379.68700000000001</v>
      </c>
    </row>
    <row r="126" spans="1:8" x14ac:dyDescent="0.2">
      <c r="A126" s="111" t="s">
        <v>138</v>
      </c>
      <c r="B126" s="46" t="s">
        <v>145</v>
      </c>
      <c r="C126" s="19">
        <v>238.1</v>
      </c>
      <c r="D126" s="19">
        <v>238.1</v>
      </c>
      <c r="E126" s="263">
        <v>140</v>
      </c>
      <c r="F126" s="19">
        <v>41.311999999999998</v>
      </c>
      <c r="G126" s="42">
        <v>0</v>
      </c>
      <c r="H126" s="20">
        <f>E126-C126</f>
        <v>-98.1</v>
      </c>
    </row>
    <row r="127" spans="1:8" x14ac:dyDescent="0.2">
      <c r="A127" s="111" t="s">
        <v>138</v>
      </c>
      <c r="B127" s="46" t="s">
        <v>358</v>
      </c>
      <c r="C127" s="19">
        <v>1293.2</v>
      </c>
      <c r="D127" s="19">
        <v>1293.2</v>
      </c>
      <c r="E127" s="263">
        <v>221.39193</v>
      </c>
      <c r="F127" s="19">
        <v>176.97984</v>
      </c>
      <c r="G127" s="42">
        <f t="shared" si="41"/>
        <v>17.119697649242188</v>
      </c>
      <c r="H127" s="20">
        <f t="shared" si="42"/>
        <v>-1071.80807</v>
      </c>
    </row>
    <row r="128" spans="1:8" ht="24" x14ac:dyDescent="0.2">
      <c r="A128" s="111" t="s">
        <v>138</v>
      </c>
      <c r="B128" s="68" t="s">
        <v>144</v>
      </c>
      <c r="C128" s="19">
        <v>425.4</v>
      </c>
      <c r="D128" s="19">
        <v>425.4</v>
      </c>
      <c r="E128" s="263">
        <v>0</v>
      </c>
      <c r="F128" s="19">
        <v>225</v>
      </c>
      <c r="G128" s="42">
        <f t="shared" si="41"/>
        <v>0</v>
      </c>
      <c r="H128" s="20">
        <f t="shared" si="42"/>
        <v>-425.4</v>
      </c>
    </row>
    <row r="129" spans="1:8" x14ac:dyDescent="0.2">
      <c r="A129" s="111" t="s">
        <v>138</v>
      </c>
      <c r="B129" s="46" t="s">
        <v>148</v>
      </c>
      <c r="C129" s="19">
        <v>11196.8</v>
      </c>
      <c r="D129" s="19">
        <v>11196.8</v>
      </c>
      <c r="E129" s="263">
        <v>7093.9340000000002</v>
      </c>
      <c r="F129" s="19">
        <v>6989.2969999999996</v>
      </c>
      <c r="G129" s="42">
        <f>E129/D129*100</f>
        <v>63.356798370963141</v>
      </c>
      <c r="H129" s="20">
        <f>E129-D129</f>
        <v>-4102.8659999999991</v>
      </c>
    </row>
    <row r="130" spans="1:8" ht="36" x14ac:dyDescent="0.2">
      <c r="A130" s="111" t="s">
        <v>138</v>
      </c>
      <c r="B130" s="107" t="s">
        <v>147</v>
      </c>
      <c r="C130" s="19">
        <v>1400.6</v>
      </c>
      <c r="D130" s="19">
        <v>1400.6</v>
      </c>
      <c r="E130" s="263">
        <v>1400.6</v>
      </c>
      <c r="F130" s="19">
        <v>1008.49217</v>
      </c>
      <c r="G130" s="42">
        <f t="shared" ref="G130:G145" si="43">E130/D130*100</f>
        <v>100</v>
      </c>
      <c r="H130" s="20">
        <f t="shared" ref="H130:H145" si="44">E130-D130</f>
        <v>0</v>
      </c>
    </row>
    <row r="131" spans="1:8" ht="48.75" thickBot="1" x14ac:dyDescent="0.25">
      <c r="A131" s="113" t="s">
        <v>138</v>
      </c>
      <c r="B131" s="114" t="s">
        <v>149</v>
      </c>
      <c r="C131" s="115">
        <v>6306.3</v>
      </c>
      <c r="D131" s="115">
        <v>6155.7</v>
      </c>
      <c r="E131" s="268">
        <v>6124.3401400000002</v>
      </c>
      <c r="F131" s="57">
        <v>3934.4575100000002</v>
      </c>
      <c r="G131" s="69">
        <f t="shared" si="43"/>
        <v>99.490555745081792</v>
      </c>
      <c r="H131" s="58">
        <f t="shared" si="44"/>
        <v>-31.359859999999571</v>
      </c>
    </row>
    <row r="132" spans="1:8" x14ac:dyDescent="0.2">
      <c r="A132" s="111" t="s">
        <v>150</v>
      </c>
      <c r="B132" s="112" t="s">
        <v>151</v>
      </c>
      <c r="C132" s="16">
        <v>1765.9</v>
      </c>
      <c r="D132" s="16">
        <v>1765.9</v>
      </c>
      <c r="E132" s="264">
        <v>597.33699999999999</v>
      </c>
      <c r="F132" s="16">
        <v>638.60699999999997</v>
      </c>
      <c r="G132" s="17">
        <f t="shared" si="43"/>
        <v>33.826207599524324</v>
      </c>
      <c r="H132" s="18">
        <f t="shared" si="44"/>
        <v>-1168.5630000000001</v>
      </c>
    </row>
    <row r="133" spans="1:8" ht="36" x14ac:dyDescent="0.2">
      <c r="A133" s="90" t="s">
        <v>152</v>
      </c>
      <c r="B133" s="116" t="s">
        <v>211</v>
      </c>
      <c r="C133" s="41">
        <v>1030.0999999999999</v>
      </c>
      <c r="D133" s="41">
        <v>1030.0999999999999</v>
      </c>
      <c r="E133" s="263">
        <v>1030.0999999999999</v>
      </c>
      <c r="F133" s="19">
        <v>1173.5</v>
      </c>
      <c r="G133" s="42">
        <f t="shared" si="43"/>
        <v>100</v>
      </c>
      <c r="H133" s="20">
        <f t="shared" si="44"/>
        <v>0</v>
      </c>
    </row>
    <row r="134" spans="1:8" x14ac:dyDescent="0.2">
      <c r="A134" s="90" t="s">
        <v>153</v>
      </c>
      <c r="B134" s="46" t="s">
        <v>267</v>
      </c>
      <c r="C134" s="19"/>
      <c r="D134" s="19"/>
      <c r="E134" s="263"/>
      <c r="F134" s="19">
        <v>1299.9749999999999</v>
      </c>
      <c r="G134" s="42" t="e">
        <f t="shared" si="43"/>
        <v>#DIV/0!</v>
      </c>
      <c r="H134" s="20">
        <f t="shared" si="44"/>
        <v>0</v>
      </c>
    </row>
    <row r="135" spans="1:8" ht="36" x14ac:dyDescent="0.2">
      <c r="A135" s="90" t="s">
        <v>154</v>
      </c>
      <c r="B135" s="68" t="s">
        <v>155</v>
      </c>
      <c r="C135" s="41">
        <v>72</v>
      </c>
      <c r="D135" s="41">
        <v>72</v>
      </c>
      <c r="E135" s="263">
        <v>44.2</v>
      </c>
      <c r="F135" s="19"/>
      <c r="G135" s="42">
        <f>E135/D135*100</f>
        <v>61.388888888888893</v>
      </c>
      <c r="H135" s="20">
        <f>E135-D135</f>
        <v>-27.799999999999997</v>
      </c>
    </row>
    <row r="136" spans="1:8" ht="24" x14ac:dyDescent="0.2">
      <c r="A136" s="90" t="s">
        <v>156</v>
      </c>
      <c r="B136" s="117" t="s">
        <v>212</v>
      </c>
      <c r="C136" s="41"/>
      <c r="D136" s="41"/>
      <c r="E136" s="263"/>
      <c r="F136" s="19">
        <v>242.03455</v>
      </c>
      <c r="G136" s="42" t="e">
        <f t="shared" si="43"/>
        <v>#DIV/0!</v>
      </c>
      <c r="H136" s="20">
        <f t="shared" si="44"/>
        <v>0</v>
      </c>
    </row>
    <row r="137" spans="1:8" ht="24" x14ac:dyDescent="0.2">
      <c r="A137" s="90" t="s">
        <v>157</v>
      </c>
      <c r="B137" s="68" t="s">
        <v>158</v>
      </c>
      <c r="C137" s="41"/>
      <c r="D137" s="41"/>
      <c r="E137" s="263"/>
      <c r="F137" s="19"/>
      <c r="G137" s="42" t="e">
        <f t="shared" si="43"/>
        <v>#DIV/0!</v>
      </c>
      <c r="H137" s="20">
        <f t="shared" si="44"/>
        <v>0</v>
      </c>
    </row>
    <row r="138" spans="1:8" x14ac:dyDescent="0.2">
      <c r="A138" s="90" t="s">
        <v>159</v>
      </c>
      <c r="B138" s="68" t="s">
        <v>160</v>
      </c>
      <c r="C138" s="41">
        <v>699.3</v>
      </c>
      <c r="D138" s="41">
        <v>699.3</v>
      </c>
      <c r="E138" s="263">
        <v>465.38492000000002</v>
      </c>
      <c r="F138" s="19">
        <v>432.81756999999999</v>
      </c>
      <c r="G138" s="42">
        <f t="shared" si="43"/>
        <v>66.550110110110111</v>
      </c>
      <c r="H138" s="20">
        <f t="shared" si="44"/>
        <v>-233.91507999999993</v>
      </c>
    </row>
    <row r="139" spans="1:8" ht="12.75" thickBot="1" x14ac:dyDescent="0.25">
      <c r="A139" s="90" t="s">
        <v>161</v>
      </c>
      <c r="B139" s="46" t="s">
        <v>162</v>
      </c>
      <c r="C139" s="19">
        <v>1580.5</v>
      </c>
      <c r="D139" s="19">
        <v>1580.5</v>
      </c>
      <c r="E139" s="336">
        <v>1088.6407899999999</v>
      </c>
      <c r="F139" s="19">
        <v>1111.29457</v>
      </c>
      <c r="G139" s="42">
        <f t="shared" si="43"/>
        <v>68.879518506801645</v>
      </c>
      <c r="H139" s="20">
        <f t="shared" si="44"/>
        <v>-491.85921000000008</v>
      </c>
    </row>
    <row r="140" spans="1:8" ht="12.75" thickBot="1" x14ac:dyDescent="0.25">
      <c r="A140" s="184" t="s">
        <v>163</v>
      </c>
      <c r="B140" s="66" t="s">
        <v>164</v>
      </c>
      <c r="C140" s="25">
        <f>C141</f>
        <v>41635</v>
      </c>
      <c r="D140" s="25">
        <f>D141</f>
        <v>41635</v>
      </c>
      <c r="E140" s="279">
        <f>E141</f>
        <v>28100</v>
      </c>
      <c r="F140" s="25">
        <f>F141</f>
        <v>26422</v>
      </c>
      <c r="G140" s="26">
        <f t="shared" si="43"/>
        <v>67.491293382971065</v>
      </c>
      <c r="H140" s="27">
        <f t="shared" si="44"/>
        <v>-13535</v>
      </c>
    </row>
    <row r="141" spans="1:8" ht="12.75" thickBot="1" x14ac:dyDescent="0.25">
      <c r="A141" s="105" t="s">
        <v>165</v>
      </c>
      <c r="B141" s="14" t="s">
        <v>166</v>
      </c>
      <c r="C141" s="62">
        <v>41635</v>
      </c>
      <c r="D141" s="62">
        <v>41635</v>
      </c>
      <c r="E141" s="269">
        <v>28100</v>
      </c>
      <c r="F141" s="62">
        <v>26422</v>
      </c>
      <c r="G141" s="23">
        <f t="shared" si="43"/>
        <v>67.491293382971065</v>
      </c>
      <c r="H141" s="63">
        <f t="shared" si="44"/>
        <v>-13535</v>
      </c>
    </row>
    <row r="142" spans="1:8" ht="12.75" thickBot="1" x14ac:dyDescent="0.25">
      <c r="A142" s="60" t="s">
        <v>167</v>
      </c>
      <c r="B142" s="195" t="s">
        <v>168</v>
      </c>
      <c r="C142" s="25">
        <f>C143+C144+C145+C146</f>
        <v>50162.084000000003</v>
      </c>
      <c r="D142" s="25">
        <f>D143+D144+D145+D146</f>
        <v>52036.483999999997</v>
      </c>
      <c r="E142" s="279">
        <f>E143+E144+E145+E146</f>
        <v>31301.15352</v>
      </c>
      <c r="F142" s="25">
        <f>F143+F144+F145+F146</f>
        <v>21617.152760000001</v>
      </c>
      <c r="G142" s="26">
        <f t="shared" si="43"/>
        <v>60.152322205320409</v>
      </c>
      <c r="H142" s="27">
        <f t="shared" si="44"/>
        <v>-20735.330479999997</v>
      </c>
    </row>
    <row r="143" spans="1:8" ht="48" x14ac:dyDescent="0.2">
      <c r="A143" s="119" t="s">
        <v>169</v>
      </c>
      <c r="B143" s="120" t="s">
        <v>170</v>
      </c>
      <c r="C143" s="49">
        <v>27854.284</v>
      </c>
      <c r="D143" s="49">
        <v>28428.684000000001</v>
      </c>
      <c r="E143" s="280">
        <v>13897.35649</v>
      </c>
      <c r="F143" s="49">
        <v>11949.562760000001</v>
      </c>
      <c r="G143" s="122">
        <f t="shared" si="43"/>
        <v>48.884980008219863</v>
      </c>
      <c r="H143" s="121">
        <f t="shared" si="44"/>
        <v>-14531.327510000001</v>
      </c>
    </row>
    <row r="144" spans="1:8" ht="48" x14ac:dyDescent="0.2">
      <c r="A144" s="123" t="s">
        <v>171</v>
      </c>
      <c r="B144" s="124" t="s">
        <v>172</v>
      </c>
      <c r="C144" s="21">
        <v>12307.8</v>
      </c>
      <c r="D144" s="21">
        <v>12307.8</v>
      </c>
      <c r="E144" s="265">
        <v>8395.5855900000006</v>
      </c>
      <c r="F144" s="21">
        <v>8367.59</v>
      </c>
      <c r="G144" s="54">
        <f t="shared" si="43"/>
        <v>68.213536050309571</v>
      </c>
      <c r="H144" s="22">
        <f t="shared" si="44"/>
        <v>-3912.2144099999987</v>
      </c>
    </row>
    <row r="145" spans="1:8" ht="24.75" thickBot="1" x14ac:dyDescent="0.25">
      <c r="A145" s="125" t="s">
        <v>173</v>
      </c>
      <c r="B145" s="126" t="s">
        <v>174</v>
      </c>
      <c r="C145" s="57">
        <v>10000</v>
      </c>
      <c r="D145" s="57">
        <v>10000</v>
      </c>
      <c r="E145" s="268">
        <v>7708.21144</v>
      </c>
      <c r="F145" s="57"/>
      <c r="G145" s="69">
        <f t="shared" si="43"/>
        <v>77.082114399999995</v>
      </c>
      <c r="H145" s="58">
        <f t="shared" si="44"/>
        <v>-2291.78856</v>
      </c>
    </row>
    <row r="146" spans="1:8" ht="12.75" thickBot="1" x14ac:dyDescent="0.25">
      <c r="A146" s="60" t="s">
        <v>175</v>
      </c>
      <c r="B146" s="196" t="s">
        <v>176</v>
      </c>
      <c r="C146" s="102">
        <f>C147</f>
        <v>0</v>
      </c>
      <c r="D146" s="102">
        <f>D147</f>
        <v>1300</v>
      </c>
      <c r="E146" s="330">
        <f>E147</f>
        <v>1300</v>
      </c>
      <c r="F146" s="102">
        <f>F147</f>
        <v>1300</v>
      </c>
      <c r="G146" s="75">
        <v>0</v>
      </c>
      <c r="H146" s="342">
        <f t="shared" ref="H146:H153" si="45">E146-C146</f>
        <v>1300</v>
      </c>
    </row>
    <row r="147" spans="1:8" ht="24.75" thickBot="1" x14ac:dyDescent="0.25">
      <c r="A147" s="211" t="s">
        <v>177</v>
      </c>
      <c r="B147" s="398" t="s">
        <v>178</v>
      </c>
      <c r="C147" s="128">
        <v>0</v>
      </c>
      <c r="D147" s="128">
        <v>1300</v>
      </c>
      <c r="E147" s="281">
        <v>1300</v>
      </c>
      <c r="F147" s="128">
        <v>1300</v>
      </c>
      <c r="G147" s="130">
        <v>0</v>
      </c>
      <c r="H147" s="131">
        <f t="shared" ref="H147" si="46">E147-C147</f>
        <v>1300</v>
      </c>
    </row>
    <row r="148" spans="1:8" ht="12.75" thickBot="1" x14ac:dyDescent="0.25">
      <c r="A148" s="184" t="s">
        <v>179</v>
      </c>
      <c r="B148" s="66" t="s">
        <v>180</v>
      </c>
      <c r="C148" s="279">
        <f t="shared" ref="C148:D148" si="47">C149</f>
        <v>0</v>
      </c>
      <c r="D148" s="279">
        <f t="shared" si="47"/>
        <v>0</v>
      </c>
      <c r="E148" s="279">
        <f>E149</f>
        <v>0</v>
      </c>
      <c r="F148" s="118">
        <f>F149</f>
        <v>3</v>
      </c>
      <c r="G148" s="26">
        <v>0</v>
      </c>
      <c r="H148" s="27">
        <f t="shared" si="45"/>
        <v>0</v>
      </c>
    </row>
    <row r="149" spans="1:8" ht="12.75" thickBot="1" x14ac:dyDescent="0.25">
      <c r="A149" s="105" t="s">
        <v>181</v>
      </c>
      <c r="B149" s="132" t="s">
        <v>182</v>
      </c>
      <c r="C149" s="62"/>
      <c r="D149" s="62"/>
      <c r="E149" s="269"/>
      <c r="F149" s="62">
        <v>3</v>
      </c>
      <c r="G149" s="23"/>
      <c r="H149" s="38"/>
    </row>
    <row r="150" spans="1:8" ht="12.75" thickBot="1" x14ac:dyDescent="0.25">
      <c r="A150" s="184" t="s">
        <v>183</v>
      </c>
      <c r="B150" s="66" t="s">
        <v>184</v>
      </c>
      <c r="C150" s="279">
        <f t="shared" ref="C150:D150" si="48">C151+C152</f>
        <v>0</v>
      </c>
      <c r="D150" s="279">
        <f t="shared" si="48"/>
        <v>0</v>
      </c>
      <c r="E150" s="279">
        <f>E151+E152</f>
        <v>0</v>
      </c>
      <c r="F150" s="25">
        <f>F151+F152</f>
        <v>70.886600000000001</v>
      </c>
      <c r="G150" s="26">
        <v>0</v>
      </c>
      <c r="H150" s="27">
        <f t="shared" si="45"/>
        <v>0</v>
      </c>
    </row>
    <row r="151" spans="1:8" ht="24.75" thickBot="1" x14ac:dyDescent="0.25">
      <c r="A151" s="111" t="s">
        <v>185</v>
      </c>
      <c r="B151" s="76" t="s">
        <v>186</v>
      </c>
      <c r="C151" s="200"/>
      <c r="D151" s="200"/>
      <c r="E151" s="264"/>
      <c r="F151" s="200">
        <v>68.267740000000003</v>
      </c>
      <c r="G151" s="75">
        <v>0</v>
      </c>
      <c r="H151" s="352">
        <f t="shared" ref="H151" si="49">E151-C151</f>
        <v>0</v>
      </c>
    </row>
    <row r="152" spans="1:8" ht="24.75" thickBot="1" x14ac:dyDescent="0.25">
      <c r="A152" s="134" t="s">
        <v>187</v>
      </c>
      <c r="B152" s="135" t="s">
        <v>188</v>
      </c>
      <c r="C152" s="62"/>
      <c r="D152" s="62"/>
      <c r="E152" s="269"/>
      <c r="F152" s="62">
        <v>2.6188600000000002</v>
      </c>
      <c r="G152" s="23">
        <v>0</v>
      </c>
      <c r="H152" s="63">
        <f t="shared" si="45"/>
        <v>0</v>
      </c>
    </row>
    <row r="153" spans="1:8" ht="12.75" thickBot="1" x14ac:dyDescent="0.25">
      <c r="A153" s="60" t="s">
        <v>189</v>
      </c>
      <c r="B153" s="193" t="s">
        <v>190</v>
      </c>
      <c r="C153" s="279">
        <f t="shared" ref="C153:D153" si="50">C154</f>
        <v>0</v>
      </c>
      <c r="D153" s="279">
        <f t="shared" si="50"/>
        <v>0</v>
      </c>
      <c r="E153" s="279">
        <f>E154</f>
        <v>0</v>
      </c>
      <c r="F153" s="118">
        <f>F154</f>
        <v>-39.613750000000003</v>
      </c>
      <c r="G153" s="26">
        <v>0</v>
      </c>
      <c r="H153" s="27">
        <f t="shared" si="45"/>
        <v>0</v>
      </c>
    </row>
    <row r="154" spans="1:8" ht="12.75" thickBot="1" x14ac:dyDescent="0.25">
      <c r="A154" s="212" t="s">
        <v>191</v>
      </c>
      <c r="B154" s="136" t="s">
        <v>192</v>
      </c>
      <c r="C154" s="62"/>
      <c r="D154" s="62"/>
      <c r="E154" s="269"/>
      <c r="F154" s="62">
        <v>-39.613750000000003</v>
      </c>
      <c r="G154" s="23"/>
      <c r="H154" s="63"/>
    </row>
    <row r="155" spans="1:8" ht="12.75" thickBot="1" x14ac:dyDescent="0.25">
      <c r="A155" s="197"/>
      <c r="B155" s="193" t="s">
        <v>193</v>
      </c>
      <c r="C155" s="25">
        <f>C8+C104</f>
        <v>508367.58399999997</v>
      </c>
      <c r="D155" s="25">
        <f>D8+D104</f>
        <v>525991.38400000008</v>
      </c>
      <c r="E155" s="118">
        <f>E8+E104</f>
        <v>339315.22038000001</v>
      </c>
      <c r="F155" s="25">
        <f>F8+F104</f>
        <v>303099.38635300001</v>
      </c>
      <c r="G155" s="26">
        <f>E155/D155*100</f>
        <v>64.509653713263091</v>
      </c>
      <c r="H155" s="27">
        <f>E155-D155</f>
        <v>-186676.16362000006</v>
      </c>
    </row>
    <row r="156" spans="1:8" x14ac:dyDescent="0.2">
      <c r="A156" s="1"/>
      <c r="B156" s="9"/>
      <c r="C156" s="137"/>
      <c r="D156" s="137"/>
      <c r="F156" s="138"/>
      <c r="G156" s="139"/>
      <c r="H156" s="140"/>
    </row>
    <row r="157" spans="1:8" x14ac:dyDescent="0.2">
      <c r="A157" s="12" t="s">
        <v>194</v>
      </c>
      <c r="B157" s="12"/>
      <c r="C157" s="141"/>
      <c r="D157" s="141"/>
      <c r="E157" s="282"/>
      <c r="F157" s="143"/>
      <c r="G157" s="12"/>
    </row>
    <row r="158" spans="1:8" x14ac:dyDescent="0.2">
      <c r="A158" s="12" t="s">
        <v>195</v>
      </c>
      <c r="B158" s="13"/>
      <c r="C158" s="144"/>
      <c r="D158" s="144"/>
      <c r="E158" s="282" t="s">
        <v>196</v>
      </c>
      <c r="F158" s="145"/>
      <c r="G158" s="12"/>
    </row>
    <row r="159" spans="1:8" x14ac:dyDescent="0.2">
      <c r="A159" s="12"/>
      <c r="B159" s="13"/>
      <c r="C159" s="144"/>
      <c r="D159" s="144"/>
      <c r="E159" s="282"/>
      <c r="F159" s="145"/>
      <c r="G159" s="12"/>
    </row>
    <row r="160" spans="1:8" x14ac:dyDescent="0.2">
      <c r="A160" s="146" t="s">
        <v>197</v>
      </c>
      <c r="B160" s="12"/>
      <c r="C160" s="147"/>
      <c r="D160" s="147"/>
      <c r="E160" s="283"/>
      <c r="F160" s="149"/>
    </row>
    <row r="161" spans="1:8" x14ac:dyDescent="0.2">
      <c r="A161" s="146" t="s">
        <v>198</v>
      </c>
      <c r="C161" s="147"/>
      <c r="D161" s="147"/>
      <c r="E161" s="283"/>
      <c r="F161" s="150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  <c r="B168" s="6"/>
      <c r="C168" s="6"/>
      <c r="D168" s="6"/>
      <c r="E168" s="284"/>
      <c r="F168" s="6"/>
      <c r="G168" s="6"/>
      <c r="H168" s="6"/>
    </row>
  </sheetData>
  <mergeCells count="17">
    <mergeCell ref="A5:A7"/>
    <mergeCell ref="B5:B7"/>
    <mergeCell ref="C5:C7"/>
    <mergeCell ref="D5:D7"/>
    <mergeCell ref="E5:E7"/>
    <mergeCell ref="A35:A36"/>
    <mergeCell ref="B35:B36"/>
    <mergeCell ref="C35:C36"/>
    <mergeCell ref="D35:D36"/>
    <mergeCell ref="E35:E36"/>
    <mergeCell ref="F5:F7"/>
    <mergeCell ref="H35:H36"/>
    <mergeCell ref="G5:H5"/>
    <mergeCell ref="G6:G7"/>
    <mergeCell ref="H6:H7"/>
    <mergeCell ref="F35:F36"/>
    <mergeCell ref="G35:G3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8"/>
  <sheetViews>
    <sheetView topLeftCell="A35" workbookViewId="0">
      <selection activeCell="A35" sqref="A1:XFD1048576"/>
    </sheetView>
  </sheetViews>
  <sheetFormatPr defaultRowHeight="12" x14ac:dyDescent="0.2"/>
  <cols>
    <col min="1" max="1" width="21.5703125" style="14" customWidth="1"/>
    <col min="2" max="2" width="60" style="1" customWidth="1"/>
    <col min="3" max="3" width="11.28515625" style="5" customWidth="1"/>
    <col min="4" max="4" width="12.140625" style="5" customWidth="1"/>
    <col min="5" max="5" width="12" style="254" customWidth="1"/>
    <col min="6" max="6" width="12.140625" style="407" customWidth="1"/>
    <col min="7" max="7" width="8.570312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255"/>
      <c r="F3" s="408"/>
    </row>
    <row r="4" spans="1:8" ht="12.75" thickBot="1" x14ac:dyDescent="0.25">
      <c r="A4" s="1"/>
      <c r="B4" s="2" t="s">
        <v>360</v>
      </c>
      <c r="C4" s="3"/>
      <c r="D4" s="3"/>
      <c r="G4" s="9"/>
      <c r="H4" s="9"/>
    </row>
    <row r="5" spans="1:8" s="10" customFormat="1" ht="12.75" customHeight="1" thickBot="1" x14ac:dyDescent="0.25">
      <c r="A5" s="540" t="s">
        <v>3</v>
      </c>
      <c r="B5" s="526" t="s">
        <v>4</v>
      </c>
      <c r="C5" s="544" t="s">
        <v>278</v>
      </c>
      <c r="D5" s="544" t="s">
        <v>279</v>
      </c>
      <c r="E5" s="552" t="s">
        <v>361</v>
      </c>
      <c r="F5" s="557" t="s">
        <v>362</v>
      </c>
      <c r="G5" s="524" t="s">
        <v>6</v>
      </c>
      <c r="H5" s="525"/>
    </row>
    <row r="6" spans="1:8" s="10" customFormat="1" x14ac:dyDescent="0.2">
      <c r="A6" s="541"/>
      <c r="B6" s="543"/>
      <c r="C6" s="545"/>
      <c r="D6" s="545"/>
      <c r="E6" s="553"/>
      <c r="F6" s="558"/>
      <c r="G6" s="526" t="s">
        <v>7</v>
      </c>
      <c r="H6" s="528" t="s">
        <v>8</v>
      </c>
    </row>
    <row r="7" spans="1:8" ht="12.75" thickBot="1" x14ac:dyDescent="0.25">
      <c r="A7" s="542"/>
      <c r="B7" s="527"/>
      <c r="C7" s="546"/>
      <c r="D7" s="546"/>
      <c r="E7" s="554"/>
      <c r="F7" s="559"/>
      <c r="G7" s="527"/>
      <c r="H7" s="529"/>
    </row>
    <row r="8" spans="1:8" s="12" customFormat="1" x14ac:dyDescent="0.2">
      <c r="A8" s="206" t="s">
        <v>213</v>
      </c>
      <c r="B8" s="207" t="s">
        <v>9</v>
      </c>
      <c r="C8" s="208">
        <f>C9+C20+C30+C52+C66+C100+C35+C62+C14+C58</f>
        <v>91183.700000000012</v>
      </c>
      <c r="D8" s="208">
        <f>D9+D20+D30+D52+D66+D100+D35+D62+D14+D58</f>
        <v>91183.700000000012</v>
      </c>
      <c r="E8" s="324">
        <f>E9+E20+E30+E52+E66+E100+E35+E62+E14+E58</f>
        <v>63066.357260000004</v>
      </c>
      <c r="F8" s="409">
        <f>F9+F20+F30+F52+F66+F100+F35+F62+F14+F58</f>
        <v>67070.183960000009</v>
      </c>
      <c r="G8" s="97">
        <f t="shared" ref="G8:G26" si="0">E8/D8*100</f>
        <v>69.164069082522417</v>
      </c>
      <c r="H8" s="209">
        <f>E8-D8</f>
        <v>-28117.342740000007</v>
      </c>
    </row>
    <row r="9" spans="1:8" s="13" customFormat="1" ht="12.75" thickBot="1" x14ac:dyDescent="0.25">
      <c r="A9" s="359" t="s">
        <v>214</v>
      </c>
      <c r="B9" s="203" t="s">
        <v>10</v>
      </c>
      <c r="C9" s="360">
        <f>C10</f>
        <v>54096.3</v>
      </c>
      <c r="D9" s="360">
        <f>D10</f>
        <v>54096.3</v>
      </c>
      <c r="E9" s="362">
        <f>E10</f>
        <v>35110.969689999998</v>
      </c>
      <c r="F9" s="410">
        <f>F10</f>
        <v>41282.999380000001</v>
      </c>
      <c r="G9" s="75">
        <f t="shared" si="0"/>
        <v>64.904567761565943</v>
      </c>
      <c r="H9" s="205">
        <f t="shared" ref="H9:H26" si="1">E9-D9</f>
        <v>-18985.330310000005</v>
      </c>
    </row>
    <row r="10" spans="1:8" s="10" customFormat="1" x14ac:dyDescent="0.2">
      <c r="A10" s="331" t="s">
        <v>215</v>
      </c>
      <c r="B10" s="306" t="s">
        <v>11</v>
      </c>
      <c r="C10" s="200">
        <f>C11+C12+C13</f>
        <v>54096.3</v>
      </c>
      <c r="D10" s="200">
        <f>D11+D12+D13</f>
        <v>54096.3</v>
      </c>
      <c r="E10" s="332">
        <f>E11+E12+E13</f>
        <v>35110.969689999998</v>
      </c>
      <c r="F10" s="411">
        <f>F11+F12+F13</f>
        <v>41282.999380000001</v>
      </c>
      <c r="G10" s="201">
        <f t="shared" si="0"/>
        <v>64.904567761565943</v>
      </c>
      <c r="H10" s="202">
        <f t="shared" si="1"/>
        <v>-18985.330310000005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259">
        <v>34697.353479999998</v>
      </c>
      <c r="F11" s="412">
        <v>41026.381300000001</v>
      </c>
      <c r="G11" s="157">
        <f>E11/D11*100</f>
        <v>65.023441108068951</v>
      </c>
      <c r="H11" s="31">
        <f t="shared" si="1"/>
        <v>-18663.946520000005</v>
      </c>
    </row>
    <row r="12" spans="1:8" ht="60" x14ac:dyDescent="0.2">
      <c r="A12" s="171" t="s">
        <v>217</v>
      </c>
      <c r="B12" s="158" t="s">
        <v>13</v>
      </c>
      <c r="C12" s="30">
        <v>235</v>
      </c>
      <c r="D12" s="30">
        <v>235</v>
      </c>
      <c r="E12" s="259">
        <v>184.63645</v>
      </c>
      <c r="F12" s="412">
        <v>115.94089</v>
      </c>
      <c r="G12" s="157">
        <f t="shared" si="0"/>
        <v>78.568702127659577</v>
      </c>
      <c r="H12" s="31">
        <f t="shared" si="1"/>
        <v>-50.363550000000004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260">
        <v>228.97976</v>
      </c>
      <c r="F13" s="413">
        <v>140.67719</v>
      </c>
      <c r="G13" s="160">
        <f t="shared" si="0"/>
        <v>45.795952</v>
      </c>
      <c r="H13" s="34">
        <f t="shared" si="1"/>
        <v>-271.02024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79">
        <f t="shared" si="2"/>
        <v>12.17055</v>
      </c>
      <c r="F14" s="414">
        <f t="shared" si="2"/>
        <v>11.58704</v>
      </c>
      <c r="G14" s="26" t="e">
        <f t="shared" si="0"/>
        <v>#DIV/0!</v>
      </c>
      <c r="H14" s="27">
        <f t="shared" si="1"/>
        <v>12.17055</v>
      </c>
    </row>
    <row r="15" spans="1:8" x14ac:dyDescent="0.2">
      <c r="A15" s="181" t="s">
        <v>220</v>
      </c>
      <c r="B15" s="305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12.17055</v>
      </c>
      <c r="F15" s="415">
        <f t="shared" si="3"/>
        <v>11.58704</v>
      </c>
      <c r="G15" s="17" t="e">
        <f t="shared" si="0"/>
        <v>#DIV/0!</v>
      </c>
      <c r="H15" s="18">
        <f t="shared" si="1"/>
        <v>12.17055</v>
      </c>
    </row>
    <row r="16" spans="1:8" x14ac:dyDescent="0.2">
      <c r="A16" s="182" t="s">
        <v>221</v>
      </c>
      <c r="B16" s="29" t="s">
        <v>17</v>
      </c>
      <c r="C16" s="30"/>
      <c r="D16" s="30"/>
      <c r="E16" s="259">
        <v>5.9727600000000001</v>
      </c>
      <c r="F16" s="412">
        <v>5.2555500000000004</v>
      </c>
      <c r="G16" s="17" t="e">
        <f t="shared" si="0"/>
        <v>#DIV/0!</v>
      </c>
      <c r="H16" s="20">
        <f t="shared" si="1"/>
        <v>5.9727600000000001</v>
      </c>
    </row>
    <row r="17" spans="1:8" x14ac:dyDescent="0.2">
      <c r="A17" s="182" t="s">
        <v>222</v>
      </c>
      <c r="B17" s="29" t="s">
        <v>18</v>
      </c>
      <c r="C17" s="30"/>
      <c r="D17" s="30"/>
      <c r="E17" s="259">
        <v>3.4540000000000001E-2</v>
      </c>
      <c r="F17" s="412">
        <v>3.7560000000000003E-2</v>
      </c>
      <c r="G17" s="17" t="e">
        <f t="shared" si="0"/>
        <v>#DIV/0!</v>
      </c>
      <c r="H17" s="20">
        <f t="shared" si="1"/>
        <v>3.4540000000000001E-2</v>
      </c>
    </row>
    <row r="18" spans="1:8" x14ac:dyDescent="0.2">
      <c r="A18" s="182" t="s">
        <v>223</v>
      </c>
      <c r="B18" s="29" t="s">
        <v>19</v>
      </c>
      <c r="C18" s="30"/>
      <c r="D18" s="30"/>
      <c r="E18" s="259">
        <v>6.8585900000000004</v>
      </c>
      <c r="F18" s="412">
        <v>7.2217000000000002</v>
      </c>
      <c r="G18" s="17" t="e">
        <f t="shared" si="0"/>
        <v>#DIV/0!</v>
      </c>
      <c r="H18" s="20">
        <f t="shared" si="1"/>
        <v>6.8585900000000004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260">
        <v>-0.69533999999999996</v>
      </c>
      <c r="F19" s="413">
        <v>-0.92776999999999998</v>
      </c>
      <c r="G19" s="23" t="e">
        <f t="shared" si="0"/>
        <v>#DIV/0!</v>
      </c>
      <c r="H19" s="22">
        <f t="shared" si="1"/>
        <v>-0.69533999999999996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C21+C28+C29+C24+C25</f>
        <v>23424.5</v>
      </c>
      <c r="D20" s="190">
        <f>D21+D28+D29+D24+D25</f>
        <v>23424.5</v>
      </c>
      <c r="E20" s="325">
        <f t="shared" ref="E20:F20" si="4">E21+E28+E29+E24+E25</f>
        <v>23344.705400000003</v>
      </c>
      <c r="F20" s="416">
        <f t="shared" si="4"/>
        <v>18285.163770000003</v>
      </c>
      <c r="G20" s="188">
        <f t="shared" si="0"/>
        <v>99.659354095071407</v>
      </c>
      <c r="H20" s="27">
        <f t="shared" si="1"/>
        <v>-79.794599999997445</v>
      </c>
    </row>
    <row r="21" spans="1:8" s="35" customFormat="1" ht="24" x14ac:dyDescent="0.2">
      <c r="A21" s="134" t="s">
        <v>226</v>
      </c>
      <c r="B21" s="304" t="s">
        <v>22</v>
      </c>
      <c r="C21" s="16">
        <f>C22+C23</f>
        <v>20225</v>
      </c>
      <c r="D21" s="16">
        <f>D22+D23</f>
        <v>20225</v>
      </c>
      <c r="E21" s="264">
        <f>E22+E23+E24</f>
        <v>20578.8521</v>
      </c>
      <c r="F21" s="264">
        <f>F22+F23+F24</f>
        <v>14576.883010000001</v>
      </c>
      <c r="G21" s="37">
        <f t="shared" si="0"/>
        <v>101.74957775030902</v>
      </c>
      <c r="H21" s="38">
        <f t="shared" si="1"/>
        <v>353.85210000000006</v>
      </c>
    </row>
    <row r="22" spans="1:8" s="35" customFormat="1" ht="24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259">
        <v>12934.41049</v>
      </c>
      <c r="F22" s="412">
        <v>9672.5775400000002</v>
      </c>
      <c r="G22" s="216">
        <f t="shared" si="0"/>
        <v>101.45431398541062</v>
      </c>
      <c r="H22" s="31">
        <f t="shared" si="1"/>
        <v>185.41049000000021</v>
      </c>
    </row>
    <row r="23" spans="1:8" ht="36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259">
        <v>7644.4416099999999</v>
      </c>
      <c r="F23" s="412">
        <v>4904.3047699999997</v>
      </c>
      <c r="G23" s="216">
        <f t="shared" si="0"/>
        <v>102.25309804708399</v>
      </c>
      <c r="H23" s="31">
        <f t="shared" si="1"/>
        <v>168.44160999999986</v>
      </c>
    </row>
    <row r="24" spans="1:8" x14ac:dyDescent="0.2">
      <c r="A24" s="91" t="s">
        <v>229</v>
      </c>
      <c r="B24" s="303" t="s">
        <v>25</v>
      </c>
      <c r="C24" s="41"/>
      <c r="D24" s="41"/>
      <c r="E24" s="263"/>
      <c r="F24" s="417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302" t="s">
        <v>26</v>
      </c>
      <c r="C25" s="19"/>
      <c r="D25" s="19"/>
      <c r="E25" s="263">
        <f>E26+E27</f>
        <v>3.2544000000000004</v>
      </c>
      <c r="F25" s="418">
        <f>F26+F27</f>
        <v>177.69786000000002</v>
      </c>
      <c r="G25" s="42" t="e">
        <f t="shared" si="0"/>
        <v>#DIV/0!</v>
      </c>
      <c r="H25" s="20">
        <f t="shared" si="1"/>
        <v>3.2544000000000004</v>
      </c>
    </row>
    <row r="26" spans="1:8" x14ac:dyDescent="0.2">
      <c r="A26" s="92" t="s">
        <v>288</v>
      </c>
      <c r="B26" s="50" t="s">
        <v>26</v>
      </c>
      <c r="C26" s="16"/>
      <c r="D26" s="16"/>
      <c r="E26" s="264">
        <v>2.2237300000000002</v>
      </c>
      <c r="F26" s="415">
        <v>176.69041000000001</v>
      </c>
      <c r="G26" s="23" t="e">
        <f t="shared" si="0"/>
        <v>#DIV/0!</v>
      </c>
      <c r="H26" s="18">
        <f t="shared" si="1"/>
        <v>2.2237300000000002</v>
      </c>
    </row>
    <row r="27" spans="1:8" x14ac:dyDescent="0.2">
      <c r="A27" s="174" t="s">
        <v>231</v>
      </c>
      <c r="B27" s="45" t="s">
        <v>27</v>
      </c>
      <c r="C27" s="16"/>
      <c r="D27" s="16"/>
      <c r="E27" s="264">
        <v>1.03067</v>
      </c>
      <c r="F27" s="415">
        <v>1.00745</v>
      </c>
      <c r="G27" s="23"/>
      <c r="H27" s="18"/>
    </row>
    <row r="28" spans="1:8" x14ac:dyDescent="0.2">
      <c r="A28" s="92" t="s">
        <v>232</v>
      </c>
      <c r="B28" s="46" t="s">
        <v>28</v>
      </c>
      <c r="C28" s="19">
        <v>2622.5</v>
      </c>
      <c r="D28" s="19">
        <v>2622.5</v>
      </c>
      <c r="E28" s="263">
        <v>2212.6378500000001</v>
      </c>
      <c r="F28" s="417">
        <v>3001.8075800000001</v>
      </c>
      <c r="G28" s="42">
        <f>E28/D28*100</f>
        <v>84.371319351763589</v>
      </c>
      <c r="H28" s="20">
        <f t="shared" ref="H28:H35" si="5">E28-D28</f>
        <v>-409.86214999999993</v>
      </c>
    </row>
    <row r="29" spans="1:8" ht="12.75" thickBot="1" x14ac:dyDescent="0.25">
      <c r="A29" s="134" t="s">
        <v>233</v>
      </c>
      <c r="B29" s="47" t="s">
        <v>29</v>
      </c>
      <c r="C29" s="21">
        <v>577</v>
      </c>
      <c r="D29" s="21">
        <v>577</v>
      </c>
      <c r="E29" s="265">
        <v>549.96105</v>
      </c>
      <c r="F29" s="419">
        <v>528.77462000000003</v>
      </c>
      <c r="G29" s="42">
        <f>E29/D29*100</f>
        <v>95.313873483535531</v>
      </c>
      <c r="H29" s="22">
        <f t="shared" si="5"/>
        <v>-27.03895</v>
      </c>
    </row>
    <row r="30" spans="1:8" ht="12.75" thickBot="1" x14ac:dyDescent="0.25">
      <c r="A30" s="60" t="s">
        <v>234</v>
      </c>
      <c r="B30" s="187" t="s">
        <v>30</v>
      </c>
      <c r="C30" s="190">
        <f>C31+C33</f>
        <v>1645</v>
      </c>
      <c r="D30" s="190">
        <f>D31+D33</f>
        <v>1645</v>
      </c>
      <c r="E30" s="325">
        <f t="shared" ref="E30:F30" si="6">E31+E33</f>
        <v>979.52979000000005</v>
      </c>
      <c r="F30" s="416">
        <f t="shared" si="6"/>
        <v>1611.6538500000001</v>
      </c>
      <c r="G30" s="26">
        <f t="shared" ref="G30:G33" si="7">E30/D30*100</f>
        <v>59.545883890577514</v>
      </c>
      <c r="H30" s="11">
        <f t="shared" si="5"/>
        <v>-665.47020999999995</v>
      </c>
    </row>
    <row r="31" spans="1:8" x14ac:dyDescent="0.2">
      <c r="A31" s="119" t="s">
        <v>235</v>
      </c>
      <c r="B31" s="48" t="s">
        <v>31</v>
      </c>
      <c r="C31" s="49">
        <f>C32</f>
        <v>1639</v>
      </c>
      <c r="D31" s="49">
        <f>D32</f>
        <v>1639</v>
      </c>
      <c r="E31" s="280">
        <f>E32</f>
        <v>979.52979000000005</v>
      </c>
      <c r="F31" s="415">
        <f>F32</f>
        <v>1149.50134</v>
      </c>
      <c r="G31" s="17">
        <f t="shared" si="7"/>
        <v>59.763867602196463</v>
      </c>
      <c r="H31" s="18">
        <f t="shared" si="5"/>
        <v>-659.47020999999995</v>
      </c>
    </row>
    <row r="32" spans="1:8" x14ac:dyDescent="0.2">
      <c r="A32" s="91" t="s">
        <v>236</v>
      </c>
      <c r="B32" s="50" t="s">
        <v>32</v>
      </c>
      <c r="C32" s="30">
        <v>1639</v>
      </c>
      <c r="D32" s="30">
        <v>1639</v>
      </c>
      <c r="E32" s="259">
        <v>979.52979000000005</v>
      </c>
      <c r="F32" s="412">
        <v>1149.50134</v>
      </c>
      <c r="G32" s="216">
        <f t="shared" si="7"/>
        <v>59.763867602196463</v>
      </c>
      <c r="H32" s="31">
        <f t="shared" si="5"/>
        <v>-659.47020999999995</v>
      </c>
    </row>
    <row r="33" spans="1:234" ht="24" x14ac:dyDescent="0.2">
      <c r="A33" s="91" t="s">
        <v>237</v>
      </c>
      <c r="B33" s="161" t="s">
        <v>33</v>
      </c>
      <c r="C33" s="19">
        <f>C34</f>
        <v>6</v>
      </c>
      <c r="D33" s="19">
        <f t="shared" ref="D33:E33" si="8">D34</f>
        <v>6</v>
      </c>
      <c r="E33" s="263">
        <f t="shared" si="8"/>
        <v>0</v>
      </c>
      <c r="F33" s="417">
        <v>462.15251000000001</v>
      </c>
      <c r="G33" s="42">
        <f t="shared" si="7"/>
        <v>0</v>
      </c>
      <c r="H33" s="20">
        <f t="shared" si="5"/>
        <v>-6</v>
      </c>
    </row>
    <row r="34" spans="1:234" ht="12.75" thickBot="1" x14ac:dyDescent="0.25">
      <c r="A34" s="173" t="s">
        <v>241</v>
      </c>
      <c r="B34" s="50" t="s">
        <v>37</v>
      </c>
      <c r="C34" s="30">
        <v>6</v>
      </c>
      <c r="D34" s="30">
        <v>6</v>
      </c>
      <c r="E34" s="259"/>
      <c r="F34" s="412"/>
      <c r="G34" s="216">
        <v>0</v>
      </c>
      <c r="H34" s="31">
        <f t="shared" si="5"/>
        <v>-6</v>
      </c>
    </row>
    <row r="35" spans="1:234" ht="12" customHeight="1" x14ac:dyDescent="0.2">
      <c r="A35" s="534" t="s">
        <v>242</v>
      </c>
      <c r="B35" s="536" t="s">
        <v>38</v>
      </c>
      <c r="C35" s="538">
        <f>C37+C47</f>
        <v>11620.1</v>
      </c>
      <c r="D35" s="538">
        <f>D37+D47</f>
        <v>11554.1</v>
      </c>
      <c r="E35" s="555">
        <f>E37+E47</f>
        <v>2823.6318200000001</v>
      </c>
      <c r="F35" s="563">
        <f>F39+F40+F42+F47</f>
        <v>4788.4473200000002</v>
      </c>
      <c r="G35" s="532">
        <f>E35/D35*100</f>
        <v>24.438353658008847</v>
      </c>
      <c r="H35" s="522">
        <f t="shared" si="5"/>
        <v>-8730.4681799999998</v>
      </c>
    </row>
    <row r="36" spans="1:234" ht="12.75" thickBot="1" x14ac:dyDescent="0.25">
      <c r="A36" s="535"/>
      <c r="B36" s="537"/>
      <c r="C36" s="539"/>
      <c r="D36" s="539"/>
      <c r="E36" s="556"/>
      <c r="F36" s="564"/>
      <c r="G36" s="533"/>
      <c r="H36" s="523"/>
    </row>
    <row r="37" spans="1:234" s="56" customFormat="1" ht="60" x14ac:dyDescent="0.2">
      <c r="A37" s="333" t="s">
        <v>243</v>
      </c>
      <c r="B37" s="334" t="s">
        <v>39</v>
      </c>
      <c r="C37" s="89">
        <f>C38+C40+C42+C46</f>
        <v>11309.1</v>
      </c>
      <c r="D37" s="89">
        <f>D38+D40+D42+D46</f>
        <v>11243.1</v>
      </c>
      <c r="E37" s="274">
        <f>E38+E40+E42+E46</f>
        <v>2440.52124</v>
      </c>
      <c r="F37" s="420">
        <f t="shared" ref="F37" si="9">F38+F40+F42+F46</f>
        <v>4507.7910000000002</v>
      </c>
      <c r="G37" s="216">
        <f t="shared" ref="G37:G54" si="10">E37/D37*100</f>
        <v>21.706835659204312</v>
      </c>
      <c r="H37" s="221">
        <f t="shared" ref="H37:H98" si="11">E37-D37</f>
        <v>-8802.5787600000003</v>
      </c>
    </row>
    <row r="38" spans="1:234" ht="36" x14ac:dyDescent="0.2">
      <c r="A38" s="90" t="s">
        <v>244</v>
      </c>
      <c r="B38" s="52" t="s">
        <v>40</v>
      </c>
      <c r="C38" s="19">
        <f>C39</f>
        <v>10328.700000000001</v>
      </c>
      <c r="D38" s="19">
        <f>D39</f>
        <v>10262.700000000001</v>
      </c>
      <c r="E38" s="263">
        <f>E39</f>
        <v>2145.4740299999999</v>
      </c>
      <c r="F38" s="263">
        <f>F39</f>
        <v>4173.8424299999997</v>
      </c>
      <c r="G38" s="42">
        <f t="shared" si="10"/>
        <v>20.905551463065272</v>
      </c>
      <c r="H38" s="20">
        <f t="shared" si="11"/>
        <v>-8117.2259700000013</v>
      </c>
    </row>
    <row r="39" spans="1:234" ht="36" x14ac:dyDescent="0.2">
      <c r="A39" s="123" t="s">
        <v>245</v>
      </c>
      <c r="B39" s="53" t="s">
        <v>40</v>
      </c>
      <c r="C39" s="33">
        <v>10328.700000000001</v>
      </c>
      <c r="D39" s="33">
        <v>10262.700000000001</v>
      </c>
      <c r="E39" s="260">
        <v>2145.4740299999999</v>
      </c>
      <c r="F39" s="421">
        <v>4173.8424299999997</v>
      </c>
      <c r="G39" s="218">
        <f t="shared" si="10"/>
        <v>20.905551463065272</v>
      </c>
      <c r="H39" s="219">
        <f t="shared" si="11"/>
        <v>-8117.2259700000013</v>
      </c>
    </row>
    <row r="40" spans="1:234" ht="24" x14ac:dyDescent="0.2">
      <c r="A40" s="175" t="s">
        <v>246</v>
      </c>
      <c r="B40" s="43" t="s">
        <v>41</v>
      </c>
      <c r="C40" s="19">
        <f>C41</f>
        <v>669.9</v>
      </c>
      <c r="D40" s="19">
        <f>D41</f>
        <v>669.9</v>
      </c>
      <c r="E40" s="20">
        <f>E41</f>
        <v>0</v>
      </c>
      <c r="F40" s="417">
        <f>F41</f>
        <v>203.64377999999999</v>
      </c>
      <c r="G40" s="42">
        <f t="shared" si="10"/>
        <v>0</v>
      </c>
      <c r="H40" s="20">
        <f t="shared" si="11"/>
        <v>-669.9</v>
      </c>
    </row>
    <row r="41" spans="1:234" ht="24" x14ac:dyDescent="0.2">
      <c r="A41" s="176" t="s">
        <v>247</v>
      </c>
      <c r="B41" s="40" t="s">
        <v>41</v>
      </c>
      <c r="C41" s="30">
        <v>669.9</v>
      </c>
      <c r="D41" s="30">
        <v>669.9</v>
      </c>
      <c r="E41" s="259"/>
      <c r="F41" s="412">
        <v>203.64377999999999</v>
      </c>
      <c r="G41" s="216">
        <f t="shared" si="10"/>
        <v>0</v>
      </c>
      <c r="H41" s="31">
        <f t="shared" si="11"/>
        <v>-669.9</v>
      </c>
    </row>
    <row r="42" spans="1:234" ht="60" x14ac:dyDescent="0.2">
      <c r="A42" s="123" t="s">
        <v>248</v>
      </c>
      <c r="B42" s="161" t="s">
        <v>42</v>
      </c>
      <c r="C42" s="21">
        <f>C43</f>
        <v>107.4</v>
      </c>
      <c r="D42" s="21">
        <f>D43</f>
        <v>107.4</v>
      </c>
      <c r="E42" s="263">
        <f>E43</f>
        <v>113.77867000000001</v>
      </c>
      <c r="F42" s="417">
        <f>F43</f>
        <v>130.30479</v>
      </c>
      <c r="G42" s="42">
        <f t="shared" si="10"/>
        <v>105.93917132216015</v>
      </c>
      <c r="H42" s="55">
        <f t="shared" si="11"/>
        <v>6.3786699999999996</v>
      </c>
    </row>
    <row r="43" spans="1:234" s="56" customFormat="1" ht="48" x14ac:dyDescent="0.2">
      <c r="A43" s="180" t="s">
        <v>249</v>
      </c>
      <c r="B43" s="40" t="s">
        <v>43</v>
      </c>
      <c r="C43" s="30">
        <v>107.4</v>
      </c>
      <c r="D43" s="30">
        <v>107.4</v>
      </c>
      <c r="E43" s="259">
        <v>113.77867000000001</v>
      </c>
      <c r="F43" s="422">
        <v>130.30479</v>
      </c>
      <c r="G43" s="216">
        <f t="shared" si="10"/>
        <v>105.93917132216015</v>
      </c>
      <c r="H43" s="31">
        <f t="shared" si="11"/>
        <v>6.3786699999999996</v>
      </c>
    </row>
    <row r="44" spans="1:234" s="56" customFormat="1" ht="36" x14ac:dyDescent="0.2">
      <c r="A44" s="363" t="s">
        <v>335</v>
      </c>
      <c r="B44" s="40" t="s">
        <v>336</v>
      </c>
      <c r="C44" s="260">
        <f t="shared" ref="C44:D45" si="12">C45</f>
        <v>203.1</v>
      </c>
      <c r="D44" s="260">
        <f t="shared" si="12"/>
        <v>203.1</v>
      </c>
      <c r="E44" s="260">
        <f>E45</f>
        <v>181.26854</v>
      </c>
      <c r="F44" s="421"/>
      <c r="G44" s="216"/>
      <c r="H44" s="31"/>
    </row>
    <row r="45" spans="1:234" s="56" customFormat="1" ht="24" x14ac:dyDescent="0.2">
      <c r="A45" s="363" t="s">
        <v>334</v>
      </c>
      <c r="B45" s="40" t="s">
        <v>337</v>
      </c>
      <c r="C45" s="260">
        <f t="shared" si="12"/>
        <v>203.1</v>
      </c>
      <c r="D45" s="260">
        <f t="shared" si="12"/>
        <v>203.1</v>
      </c>
      <c r="E45" s="260">
        <f>E46</f>
        <v>181.26854</v>
      </c>
      <c r="F45" s="421"/>
      <c r="G45" s="216"/>
      <c r="H45" s="31"/>
    </row>
    <row r="46" spans="1:234" s="56" customFormat="1" ht="84.75" thickBot="1" x14ac:dyDescent="0.25">
      <c r="A46" s="123" t="s">
        <v>250</v>
      </c>
      <c r="B46" s="213" t="s">
        <v>44</v>
      </c>
      <c r="C46" s="57">
        <v>203.1</v>
      </c>
      <c r="D46" s="57">
        <v>203.1</v>
      </c>
      <c r="E46" s="268">
        <v>181.26854</v>
      </c>
      <c r="F46" s="423"/>
      <c r="G46" s="42">
        <f t="shared" si="10"/>
        <v>89.250881339241758</v>
      </c>
      <c r="H46" s="20">
        <f t="shared" si="11"/>
        <v>-21.831459999999993</v>
      </c>
    </row>
    <row r="47" spans="1:234" s="61" customFormat="1" ht="60.75" thickBot="1" x14ac:dyDescent="0.25">
      <c r="A47" s="358" t="s">
        <v>338</v>
      </c>
      <c r="B47" s="368" t="s">
        <v>340</v>
      </c>
      <c r="C47" s="361">
        <f t="shared" ref="C47:D47" si="13">C48+C50</f>
        <v>311</v>
      </c>
      <c r="D47" s="361">
        <f t="shared" si="13"/>
        <v>311</v>
      </c>
      <c r="E47" s="361">
        <f>E48+E50</f>
        <v>383.11057999999997</v>
      </c>
      <c r="F47" s="424">
        <f t="shared" ref="F47" si="14">F49+F51</f>
        <v>280.65631999999999</v>
      </c>
      <c r="G47" s="357">
        <f t="shared" si="10"/>
        <v>123.18668167202571</v>
      </c>
      <c r="H47" s="355">
        <f t="shared" si="11"/>
        <v>72.11057999999997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9" customFormat="1" ht="90" x14ac:dyDescent="0.2">
      <c r="A48" s="92" t="s">
        <v>339</v>
      </c>
      <c r="B48" s="369" t="s">
        <v>341</v>
      </c>
      <c r="C48" s="329">
        <f t="shared" ref="C48:D48" si="15">C49</f>
        <v>300</v>
      </c>
      <c r="D48" s="329">
        <f t="shared" si="15"/>
        <v>300</v>
      </c>
      <c r="E48" s="329">
        <f>E49</f>
        <v>342.42034999999998</v>
      </c>
      <c r="F48" s="425"/>
      <c r="G48" s="100"/>
      <c r="H48" s="367"/>
    </row>
    <row r="49" spans="1:8" s="56" customFormat="1" ht="72" x14ac:dyDescent="0.2">
      <c r="A49" s="92" t="s">
        <v>344</v>
      </c>
      <c r="B49" s="372" t="s">
        <v>343</v>
      </c>
      <c r="C49" s="19">
        <v>300</v>
      </c>
      <c r="D49" s="19">
        <v>300</v>
      </c>
      <c r="E49" s="263">
        <v>342.42034999999998</v>
      </c>
      <c r="F49" s="417">
        <v>272.40078</v>
      </c>
      <c r="G49" s="42">
        <f t="shared" si="10"/>
        <v>114.14011666666666</v>
      </c>
      <c r="H49" s="20">
        <f t="shared" si="11"/>
        <v>42.420349999999985</v>
      </c>
    </row>
    <row r="50" spans="1:8" s="56" customFormat="1" ht="72" x14ac:dyDescent="0.2">
      <c r="A50" s="373" t="s">
        <v>342</v>
      </c>
      <c r="B50" s="374" t="s">
        <v>346</v>
      </c>
      <c r="C50" s="263">
        <f t="shared" ref="C50:D50" si="16">C51</f>
        <v>11</v>
      </c>
      <c r="D50" s="263">
        <f t="shared" si="16"/>
        <v>11</v>
      </c>
      <c r="E50" s="263">
        <f>E51</f>
        <v>40.69023</v>
      </c>
      <c r="F50" s="417"/>
      <c r="G50" s="42"/>
      <c r="H50" s="20"/>
    </row>
    <row r="51" spans="1:8" s="56" customFormat="1" ht="72.75" thickBot="1" x14ac:dyDescent="0.25">
      <c r="A51" s="177" t="s">
        <v>345</v>
      </c>
      <c r="B51" s="65" t="s">
        <v>46</v>
      </c>
      <c r="C51" s="21">
        <v>11</v>
      </c>
      <c r="D51" s="21">
        <v>11</v>
      </c>
      <c r="E51" s="265">
        <v>40.69023</v>
      </c>
      <c r="F51" s="419">
        <v>8.2555399999999999</v>
      </c>
      <c r="G51" s="54">
        <f t="shared" si="10"/>
        <v>369.91118181818183</v>
      </c>
      <c r="H51" s="22"/>
    </row>
    <row r="52" spans="1:8" s="56" customFormat="1" ht="12.75" thickBot="1" x14ac:dyDescent="0.25">
      <c r="A52" s="60" t="s">
        <v>264</v>
      </c>
      <c r="B52" s="187" t="s">
        <v>47</v>
      </c>
      <c r="C52" s="325">
        <f t="shared" ref="C52:D52" si="17">C53</f>
        <v>76.8</v>
      </c>
      <c r="D52" s="325">
        <f t="shared" si="17"/>
        <v>76.8</v>
      </c>
      <c r="E52" s="325">
        <f>E53</f>
        <v>117.85275999999999</v>
      </c>
      <c r="F52" s="416">
        <f>F53</f>
        <v>69.117340000000013</v>
      </c>
      <c r="G52" s="188">
        <f>E52/D52*100</f>
        <v>153.45411458333334</v>
      </c>
      <c r="H52" s="27">
        <f>E52-D52</f>
        <v>41.052759999999992</v>
      </c>
    </row>
    <row r="53" spans="1:8" s="56" customFormat="1" x14ac:dyDescent="0.2">
      <c r="A53" s="134" t="s">
        <v>265</v>
      </c>
      <c r="B53" s="67" t="s">
        <v>48</v>
      </c>
      <c r="C53" s="16">
        <f>C56+C54+C57</f>
        <v>76.8</v>
      </c>
      <c r="D53" s="16">
        <f>D56+D54+D57</f>
        <v>76.8</v>
      </c>
      <c r="E53" s="264">
        <f>E56+E54+E57</f>
        <v>117.85275999999999</v>
      </c>
      <c r="F53" s="415">
        <f>F56+F54+F57</f>
        <v>69.117340000000013</v>
      </c>
      <c r="G53" s="17">
        <f t="shared" si="10"/>
        <v>153.45411458333334</v>
      </c>
      <c r="H53" s="18">
        <f t="shared" si="11"/>
        <v>41.052759999999992</v>
      </c>
    </row>
    <row r="54" spans="1:8" s="56" customFormat="1" ht="24" x14ac:dyDescent="0.2">
      <c r="A54" s="375" t="s">
        <v>263</v>
      </c>
      <c r="B54" s="40" t="s">
        <v>347</v>
      </c>
      <c r="C54" s="30">
        <v>75.599999999999994</v>
      </c>
      <c r="D54" s="30">
        <v>75.599999999999994</v>
      </c>
      <c r="E54" s="259">
        <v>114.07517</v>
      </c>
      <c r="F54" s="412">
        <v>68.300460000000001</v>
      </c>
      <c r="G54" s="157">
        <f t="shared" si="10"/>
        <v>150.89308201058202</v>
      </c>
      <c r="H54" s="31">
        <f t="shared" si="11"/>
        <v>38.475170000000006</v>
      </c>
    </row>
    <row r="55" spans="1:8" s="56" customFormat="1" x14ac:dyDescent="0.2">
      <c r="A55" s="371" t="s">
        <v>348</v>
      </c>
      <c r="B55" s="40" t="s">
        <v>50</v>
      </c>
      <c r="C55" s="259">
        <f t="shared" ref="C55:D55" si="18">C56</f>
        <v>1.2</v>
      </c>
      <c r="D55" s="259">
        <f t="shared" si="18"/>
        <v>1.2</v>
      </c>
      <c r="E55" s="259">
        <f>E56</f>
        <v>3.8050999999999999</v>
      </c>
      <c r="F55" s="412"/>
      <c r="G55" s="157"/>
      <c r="H55" s="31"/>
    </row>
    <row r="56" spans="1:8" x14ac:dyDescent="0.2">
      <c r="A56" s="91" t="s">
        <v>262</v>
      </c>
      <c r="B56" s="370" t="s">
        <v>349</v>
      </c>
      <c r="C56" s="19">
        <v>1.2</v>
      </c>
      <c r="D56" s="19">
        <v>1.2</v>
      </c>
      <c r="E56" s="263">
        <v>3.8050999999999999</v>
      </c>
      <c r="F56" s="417">
        <v>10.83764</v>
      </c>
      <c r="G56" s="17">
        <f>E56/D56*100</f>
        <v>317.0916666666667</v>
      </c>
      <c r="H56" s="20">
        <f t="shared" si="11"/>
        <v>2.6051000000000002</v>
      </c>
    </row>
    <row r="57" spans="1:8" s="56" customFormat="1" ht="24.75" thickBot="1" x14ac:dyDescent="0.25">
      <c r="A57" s="178" t="s">
        <v>261</v>
      </c>
      <c r="B57" s="167" t="s">
        <v>51</v>
      </c>
      <c r="C57" s="168"/>
      <c r="D57" s="168"/>
      <c r="E57" s="270">
        <v>-2.751E-2</v>
      </c>
      <c r="F57" s="426">
        <v>-10.020759999999999</v>
      </c>
      <c r="G57" s="170" t="e">
        <f>E57/D57*100</f>
        <v>#DIV/0!</v>
      </c>
      <c r="H57" s="169">
        <f t="shared" si="11"/>
        <v>-2.751E-2</v>
      </c>
    </row>
    <row r="58" spans="1:8" s="56" customFormat="1" x14ac:dyDescent="0.2">
      <c r="A58" s="377" t="s">
        <v>260</v>
      </c>
      <c r="B58" s="378" t="s">
        <v>52</v>
      </c>
      <c r="C58" s="376">
        <f>C60</f>
        <v>0</v>
      </c>
      <c r="D58" s="376">
        <f>D60</f>
        <v>24</v>
      </c>
      <c r="E58" s="364">
        <f>E60</f>
        <v>24.394870000000001</v>
      </c>
      <c r="F58" s="424">
        <f>F60</f>
        <v>9.2659199999999995</v>
      </c>
      <c r="G58" s="365">
        <f t="shared" ref="G58:G61" si="19">E58/D58*100</f>
        <v>101.64529166666667</v>
      </c>
      <c r="H58" s="366">
        <f t="shared" si="11"/>
        <v>0.39487000000000094</v>
      </c>
    </row>
    <row r="59" spans="1:8" s="56" customFormat="1" x14ac:dyDescent="0.2">
      <c r="A59" s="380" t="s">
        <v>350</v>
      </c>
      <c r="B59" s="380" t="s">
        <v>351</v>
      </c>
      <c r="C59" s="329">
        <f t="shared" ref="C59:F60" si="20">C60</f>
        <v>0</v>
      </c>
      <c r="D59" s="329">
        <f t="shared" si="20"/>
        <v>24</v>
      </c>
      <c r="E59" s="329">
        <f>E60</f>
        <v>24.394870000000001</v>
      </c>
      <c r="F59" s="425"/>
      <c r="G59" s="100"/>
      <c r="H59" s="367"/>
    </row>
    <row r="60" spans="1:8" s="56" customFormat="1" x14ac:dyDescent="0.2">
      <c r="A60" s="174" t="s">
        <v>259</v>
      </c>
      <c r="B60" s="223" t="s">
        <v>53</v>
      </c>
      <c r="C60" s="16">
        <f t="shared" si="20"/>
        <v>0</v>
      </c>
      <c r="D60" s="16">
        <f t="shared" si="20"/>
        <v>24</v>
      </c>
      <c r="E60" s="264">
        <f t="shared" si="20"/>
        <v>24.394870000000001</v>
      </c>
      <c r="F60" s="415">
        <f t="shared" si="20"/>
        <v>9.2659199999999995</v>
      </c>
      <c r="G60" s="17">
        <f t="shared" si="19"/>
        <v>101.64529166666667</v>
      </c>
      <c r="H60" s="18">
        <f t="shared" si="11"/>
        <v>0.39487000000000094</v>
      </c>
    </row>
    <row r="61" spans="1:8" s="56" customFormat="1" ht="12.75" thickBot="1" x14ac:dyDescent="0.25">
      <c r="A61" s="178" t="s">
        <v>258</v>
      </c>
      <c r="B61" s="224" t="s">
        <v>54</v>
      </c>
      <c r="C61" s="168">
        <v>0</v>
      </c>
      <c r="D61" s="168">
        <v>24</v>
      </c>
      <c r="E61" s="270">
        <v>24.394870000000001</v>
      </c>
      <c r="F61" s="426">
        <v>9.2659199999999995</v>
      </c>
      <c r="G61" s="170">
        <f t="shared" si="19"/>
        <v>101.64529166666667</v>
      </c>
      <c r="H61" s="169">
        <f t="shared" si="11"/>
        <v>0.39487000000000094</v>
      </c>
    </row>
    <row r="62" spans="1:8" s="56" customFormat="1" ht="24.75" thickBot="1" x14ac:dyDescent="0.25">
      <c r="A62" s="60" t="s">
        <v>55</v>
      </c>
      <c r="B62" s="381" t="s">
        <v>352</v>
      </c>
      <c r="C62" s="74">
        <f>C63</f>
        <v>125</v>
      </c>
      <c r="D62" s="74">
        <f>D63</f>
        <v>141</v>
      </c>
      <c r="E62" s="272">
        <f t="shared" ref="E62:F62" si="21">E63</f>
        <v>276.57862999999998</v>
      </c>
      <c r="F62" s="427">
        <f t="shared" si="21"/>
        <v>303.24142999999998</v>
      </c>
      <c r="G62" s="75">
        <f>E62/D62*100</f>
        <v>196.15505673758864</v>
      </c>
      <c r="H62" s="356">
        <f t="shared" si="11"/>
        <v>135.57862999999998</v>
      </c>
    </row>
    <row r="63" spans="1:8" s="56" customFormat="1" ht="24" x14ac:dyDescent="0.2">
      <c r="A63" s="383" t="s">
        <v>255</v>
      </c>
      <c r="B63" s="155" t="s">
        <v>256</v>
      </c>
      <c r="C63" s="63">
        <f>C65</f>
        <v>125</v>
      </c>
      <c r="D63" s="63">
        <f>D65</f>
        <v>141</v>
      </c>
      <c r="E63" s="269">
        <f>E65</f>
        <v>276.57862999999998</v>
      </c>
      <c r="F63" s="428">
        <f>F65</f>
        <v>303.24142999999998</v>
      </c>
      <c r="G63" s="23">
        <f t="shared" ref="G63:G85" si="22">E63/D63*100</f>
        <v>196.15505673758864</v>
      </c>
      <c r="H63" s="22">
        <f t="shared" si="11"/>
        <v>135.57862999999998</v>
      </c>
    </row>
    <row r="64" spans="1:8" s="56" customFormat="1" ht="24" x14ac:dyDescent="0.2">
      <c r="A64" s="380" t="s">
        <v>353</v>
      </c>
      <c r="B64" s="380" t="s">
        <v>354</v>
      </c>
      <c r="C64" s="263">
        <f t="shared" ref="C64:D64" si="23">C65</f>
        <v>125</v>
      </c>
      <c r="D64" s="263">
        <f t="shared" si="23"/>
        <v>141</v>
      </c>
      <c r="E64" s="263">
        <f>E65</f>
        <v>276.57862999999998</v>
      </c>
      <c r="F64" s="417"/>
      <c r="G64" s="42"/>
      <c r="H64" s="20"/>
    </row>
    <row r="65" spans="1:8" s="10" customFormat="1" ht="36.75" thickBot="1" x14ac:dyDescent="0.25">
      <c r="A65" s="382" t="s">
        <v>257</v>
      </c>
      <c r="B65" s="386" t="s">
        <v>355</v>
      </c>
      <c r="C65" s="33">
        <v>125</v>
      </c>
      <c r="D65" s="33">
        <v>141</v>
      </c>
      <c r="E65" s="260">
        <v>276.57862999999998</v>
      </c>
      <c r="F65" s="413">
        <v>303.24142999999998</v>
      </c>
      <c r="G65" s="157">
        <f t="shared" si="22"/>
        <v>196.15505673758864</v>
      </c>
      <c r="H65" s="34">
        <f t="shared" si="11"/>
        <v>135.57862999999998</v>
      </c>
    </row>
    <row r="66" spans="1:8" ht="12.75" thickBot="1" x14ac:dyDescent="0.25">
      <c r="A66" s="384" t="s">
        <v>254</v>
      </c>
      <c r="B66" s="388" t="s">
        <v>58</v>
      </c>
      <c r="C66" s="385">
        <f t="shared" ref="C66:D66" si="24">C67+C91+C93+C95+C98</f>
        <v>196</v>
      </c>
      <c r="D66" s="327">
        <f t="shared" si="24"/>
        <v>222</v>
      </c>
      <c r="E66" s="327">
        <f>E67+E91+E93+E95+E98</f>
        <v>376.52375000000001</v>
      </c>
      <c r="F66" s="345">
        <f>F67+F91+F93+F95+F98</f>
        <v>534.24752999999998</v>
      </c>
      <c r="G66" s="310">
        <f t="shared" si="22"/>
        <v>169.6052927927928</v>
      </c>
      <c r="H66" s="355">
        <f t="shared" si="11"/>
        <v>154.52375000000001</v>
      </c>
    </row>
    <row r="67" spans="1:8" ht="24" x14ac:dyDescent="0.2">
      <c r="A67" s="320" t="s">
        <v>320</v>
      </c>
      <c r="B67" s="387" t="s">
        <v>290</v>
      </c>
      <c r="C67" s="328">
        <f t="shared" ref="C67:E67" si="25">C68+C71+C73+C75+C77+C79+C81+C83+C85+C87+C89</f>
        <v>196</v>
      </c>
      <c r="D67" s="328">
        <f t="shared" si="25"/>
        <v>196</v>
      </c>
      <c r="E67" s="328">
        <f t="shared" si="25"/>
        <v>208.72948</v>
      </c>
      <c r="F67" s="346">
        <f>F68+F71+F73+F75+F77+F79+F81+F83+F85+F87+F89</f>
        <v>151.26436999999999</v>
      </c>
      <c r="G67" s="313" t="e">
        <f t="shared" ref="G67:H67" si="26">G68+G71+G73+G73+G75+G77+G79+G81+G83+G85+G87</f>
        <v>#DIV/0!</v>
      </c>
      <c r="H67" s="313">
        <f t="shared" si="26"/>
        <v>12.255290000000002</v>
      </c>
    </row>
    <row r="68" spans="1:8" ht="36" x14ac:dyDescent="0.2">
      <c r="A68" s="311" t="s">
        <v>291</v>
      </c>
      <c r="B68" s="312" t="s">
        <v>60</v>
      </c>
      <c r="C68" s="16">
        <f t="shared" ref="C68:E68" si="27">C69+C70</f>
        <v>8</v>
      </c>
      <c r="D68" s="16">
        <f t="shared" si="27"/>
        <v>8</v>
      </c>
      <c r="E68" s="16">
        <f t="shared" si="27"/>
        <v>3.6</v>
      </c>
      <c r="F68" s="415">
        <f>F69+F70</f>
        <v>4.8499999999999996</v>
      </c>
      <c r="G68" s="17">
        <f t="shared" si="22"/>
        <v>45</v>
      </c>
      <c r="H68" s="214">
        <f t="shared" si="11"/>
        <v>-4.4000000000000004</v>
      </c>
    </row>
    <row r="69" spans="1:8" s="10" customFormat="1" ht="48" x14ac:dyDescent="0.2">
      <c r="A69" s="80" t="s">
        <v>319</v>
      </c>
      <c r="B69" s="81" t="s">
        <v>62</v>
      </c>
      <c r="C69" s="89">
        <v>8</v>
      </c>
      <c r="D69" s="89">
        <v>8</v>
      </c>
      <c r="E69" s="274">
        <v>3.6</v>
      </c>
      <c r="F69" s="422">
        <v>2.5499999999999998</v>
      </c>
      <c r="G69" s="157"/>
      <c r="H69" s="31"/>
    </row>
    <row r="70" spans="1:8" s="10" customFormat="1" ht="48" x14ac:dyDescent="0.2">
      <c r="A70" s="80" t="s">
        <v>329</v>
      </c>
      <c r="B70" s="81" t="s">
        <v>62</v>
      </c>
      <c r="C70" s="89">
        <v>0</v>
      </c>
      <c r="D70" s="89">
        <v>0</v>
      </c>
      <c r="E70" s="274">
        <v>0</v>
      </c>
      <c r="F70" s="422">
        <v>2.2999999999999998</v>
      </c>
      <c r="G70" s="157"/>
      <c r="H70" s="31"/>
    </row>
    <row r="71" spans="1:8" ht="48" x14ac:dyDescent="0.2">
      <c r="A71" s="79" t="s">
        <v>292</v>
      </c>
      <c r="B71" s="225" t="s">
        <v>64</v>
      </c>
      <c r="C71" s="16">
        <f>C72</f>
        <v>31</v>
      </c>
      <c r="D71" s="16">
        <f>D72</f>
        <v>31</v>
      </c>
      <c r="E71" s="264">
        <f>E72</f>
        <v>57.50761</v>
      </c>
      <c r="F71" s="415">
        <f>F72</f>
        <v>37.493810000000003</v>
      </c>
      <c r="G71" s="17">
        <f t="shared" si="22"/>
        <v>185.50841935483871</v>
      </c>
      <c r="H71" s="82">
        <f t="shared" si="11"/>
        <v>26.50761</v>
      </c>
    </row>
    <row r="72" spans="1:8" ht="72" x14ac:dyDescent="0.2">
      <c r="A72" s="80" t="s">
        <v>318</v>
      </c>
      <c r="B72" s="153" t="s">
        <v>66</v>
      </c>
      <c r="C72" s="89">
        <v>31</v>
      </c>
      <c r="D72" s="89">
        <v>31</v>
      </c>
      <c r="E72" s="274">
        <v>57.50761</v>
      </c>
      <c r="F72" s="412">
        <v>37.493810000000003</v>
      </c>
      <c r="G72" s="157"/>
      <c r="H72" s="222"/>
    </row>
    <row r="73" spans="1:8" ht="36" x14ac:dyDescent="0.2">
      <c r="A73" s="79" t="s">
        <v>317</v>
      </c>
      <c r="B73" s="213" t="s">
        <v>68</v>
      </c>
      <c r="C73" s="16">
        <f>C74</f>
        <v>4</v>
      </c>
      <c r="D73" s="16">
        <f>D74</f>
        <v>4</v>
      </c>
      <c r="E73" s="264">
        <f>E74</f>
        <v>3.5258099999999999</v>
      </c>
      <c r="F73" s="415">
        <f>F74</f>
        <v>0.84097999999999995</v>
      </c>
      <c r="G73" s="17">
        <f t="shared" si="22"/>
        <v>88.145250000000004</v>
      </c>
      <c r="H73" s="82">
        <f t="shared" si="11"/>
        <v>-0.47419000000000011</v>
      </c>
    </row>
    <row r="74" spans="1:8" ht="48" x14ac:dyDescent="0.2">
      <c r="A74" s="80" t="s">
        <v>316</v>
      </c>
      <c r="B74" s="153" t="s">
        <v>70</v>
      </c>
      <c r="C74" s="89">
        <v>4</v>
      </c>
      <c r="D74" s="89">
        <v>4</v>
      </c>
      <c r="E74" s="274">
        <v>3.5258099999999999</v>
      </c>
      <c r="F74" s="412">
        <v>0.84097999999999995</v>
      </c>
      <c r="G74" s="157"/>
      <c r="H74" s="222"/>
    </row>
    <row r="75" spans="1:8" ht="36" x14ac:dyDescent="0.2">
      <c r="A75" s="79" t="s">
        <v>314</v>
      </c>
      <c r="B75" s="151" t="s">
        <v>204</v>
      </c>
      <c r="C75" s="16">
        <f>C76</f>
        <v>37</v>
      </c>
      <c r="D75" s="16">
        <f>D76</f>
        <v>37</v>
      </c>
      <c r="E75" s="264">
        <f>E76</f>
        <v>0</v>
      </c>
      <c r="F75" s="415">
        <f>F76</f>
        <v>0</v>
      </c>
      <c r="G75" s="17">
        <f t="shared" si="22"/>
        <v>0</v>
      </c>
      <c r="H75" s="82">
        <f t="shared" si="11"/>
        <v>-37</v>
      </c>
    </row>
    <row r="76" spans="1:8" ht="60" x14ac:dyDescent="0.2">
      <c r="A76" s="80" t="s">
        <v>315</v>
      </c>
      <c r="B76" s="319" t="s">
        <v>206</v>
      </c>
      <c r="C76" s="89">
        <v>37</v>
      </c>
      <c r="D76" s="89">
        <v>37</v>
      </c>
      <c r="E76" s="274">
        <v>0</v>
      </c>
      <c r="F76" s="412"/>
      <c r="G76" s="157"/>
      <c r="H76" s="222"/>
    </row>
    <row r="77" spans="1:8" ht="36" x14ac:dyDescent="0.2">
      <c r="A77" s="79" t="s">
        <v>313</v>
      </c>
      <c r="B77" s="318" t="s">
        <v>72</v>
      </c>
      <c r="C77" s="16">
        <f>C78</f>
        <v>5</v>
      </c>
      <c r="D77" s="16">
        <f>D78</f>
        <v>5</v>
      </c>
      <c r="E77" s="264">
        <f t="shared" ref="E77:F77" si="28">E78</f>
        <v>15</v>
      </c>
      <c r="F77" s="415">
        <f t="shared" si="28"/>
        <v>5</v>
      </c>
      <c r="G77" s="17">
        <f t="shared" si="22"/>
        <v>300</v>
      </c>
      <c r="H77" s="82">
        <f t="shared" si="11"/>
        <v>10</v>
      </c>
    </row>
    <row r="78" spans="1:8" ht="48" x14ac:dyDescent="0.2">
      <c r="A78" s="80" t="s">
        <v>312</v>
      </c>
      <c r="B78" s="153" t="s">
        <v>74</v>
      </c>
      <c r="C78" s="89">
        <v>5</v>
      </c>
      <c r="D78" s="89">
        <v>5</v>
      </c>
      <c r="E78" s="274">
        <v>15</v>
      </c>
      <c r="F78" s="412">
        <v>5</v>
      </c>
      <c r="G78" s="157"/>
      <c r="H78" s="222"/>
    </row>
    <row r="79" spans="1:8" ht="48" x14ac:dyDescent="0.2">
      <c r="A79" s="79" t="s">
        <v>311</v>
      </c>
      <c r="B79" s="318" t="s">
        <v>76</v>
      </c>
      <c r="C79" s="16">
        <f>C80</f>
        <v>0</v>
      </c>
      <c r="D79" s="16">
        <f>D80</f>
        <v>0</v>
      </c>
      <c r="E79" s="264">
        <f>E80</f>
        <v>8.7500499999999999</v>
      </c>
      <c r="F79" s="415">
        <f>F80</f>
        <v>9.3084100000000003</v>
      </c>
      <c r="G79" s="17" t="e">
        <f t="shared" si="22"/>
        <v>#DIV/0!</v>
      </c>
      <c r="H79" s="82">
        <f t="shared" si="11"/>
        <v>8.7500499999999999</v>
      </c>
    </row>
    <row r="80" spans="1:8" ht="60" x14ac:dyDescent="0.2">
      <c r="A80" s="80" t="s">
        <v>310</v>
      </c>
      <c r="B80" s="153" t="s">
        <v>78</v>
      </c>
      <c r="C80" s="89">
        <v>0</v>
      </c>
      <c r="D80" s="89">
        <v>0</v>
      </c>
      <c r="E80" s="274">
        <v>8.7500499999999999</v>
      </c>
      <c r="F80" s="420">
        <v>9.3084100000000003</v>
      </c>
      <c r="G80" s="157"/>
      <c r="H80" s="222"/>
    </row>
    <row r="81" spans="1:8" ht="48" x14ac:dyDescent="0.2">
      <c r="A81" s="79" t="s">
        <v>309</v>
      </c>
      <c r="B81" s="318" t="s">
        <v>80</v>
      </c>
      <c r="C81" s="16">
        <f>C82</f>
        <v>2</v>
      </c>
      <c r="D81" s="16">
        <f>D82</f>
        <v>2</v>
      </c>
      <c r="E81" s="264">
        <f>E82</f>
        <v>0.75</v>
      </c>
      <c r="F81" s="415">
        <f>F82</f>
        <v>1.2977399999999999</v>
      </c>
      <c r="G81" s="17">
        <f t="shared" si="22"/>
        <v>37.5</v>
      </c>
      <c r="H81" s="82">
        <f t="shared" si="11"/>
        <v>-1.25</v>
      </c>
    </row>
    <row r="82" spans="1:8" ht="72" x14ac:dyDescent="0.2">
      <c r="A82" s="80" t="s">
        <v>308</v>
      </c>
      <c r="B82" s="153" t="s">
        <v>82</v>
      </c>
      <c r="C82" s="89">
        <v>2</v>
      </c>
      <c r="D82" s="89">
        <v>2</v>
      </c>
      <c r="E82" s="274">
        <v>0.75</v>
      </c>
      <c r="F82" s="412">
        <v>1.2977399999999999</v>
      </c>
      <c r="G82" s="17"/>
      <c r="H82" s="82"/>
    </row>
    <row r="83" spans="1:8" ht="48" x14ac:dyDescent="0.2">
      <c r="A83" s="79" t="s">
        <v>307</v>
      </c>
      <c r="B83" s="318" t="s">
        <v>270</v>
      </c>
      <c r="C83" s="16">
        <f>C84</f>
        <v>0</v>
      </c>
      <c r="D83" s="16">
        <f>D84</f>
        <v>0</v>
      </c>
      <c r="E83" s="18">
        <f>E84</f>
        <v>6.1172399999999998</v>
      </c>
      <c r="F83" s="415">
        <f t="shared" ref="F83" si="29">F84</f>
        <v>0</v>
      </c>
      <c r="G83" s="17" t="e">
        <f t="shared" si="22"/>
        <v>#DIV/0!</v>
      </c>
      <c r="H83" s="82">
        <f t="shared" si="11"/>
        <v>6.1172399999999998</v>
      </c>
    </row>
    <row r="84" spans="1:8" ht="60" x14ac:dyDescent="0.2">
      <c r="A84" s="80" t="s">
        <v>306</v>
      </c>
      <c r="B84" s="153" t="s">
        <v>272</v>
      </c>
      <c r="C84" s="89"/>
      <c r="D84" s="89"/>
      <c r="E84" s="274">
        <v>6.1172399999999998</v>
      </c>
      <c r="F84" s="420"/>
      <c r="G84" s="157"/>
      <c r="H84" s="222"/>
    </row>
    <row r="85" spans="1:8" ht="36" x14ac:dyDescent="0.2">
      <c r="A85" s="79" t="s">
        <v>305</v>
      </c>
      <c r="B85" s="213" t="s">
        <v>84</v>
      </c>
      <c r="C85" s="16">
        <f>C86</f>
        <v>74</v>
      </c>
      <c r="D85" s="16">
        <f>D86</f>
        <v>74</v>
      </c>
      <c r="E85" s="264">
        <f t="shared" ref="E85:F85" si="30">E86</f>
        <v>1.0184800000000001</v>
      </c>
      <c r="F85" s="415">
        <f t="shared" si="30"/>
        <v>2</v>
      </c>
      <c r="G85" s="17">
        <f t="shared" si="22"/>
        <v>1.3763243243243244</v>
      </c>
      <c r="H85" s="82">
        <f t="shared" si="11"/>
        <v>-72.981520000000003</v>
      </c>
    </row>
    <row r="86" spans="1:8" ht="48" x14ac:dyDescent="0.2">
      <c r="A86" s="80" t="s">
        <v>304</v>
      </c>
      <c r="B86" s="153" t="s">
        <v>86</v>
      </c>
      <c r="C86" s="89">
        <v>74</v>
      </c>
      <c r="D86" s="89">
        <v>74</v>
      </c>
      <c r="E86" s="274">
        <v>1.0184800000000001</v>
      </c>
      <c r="F86" s="412">
        <v>2</v>
      </c>
      <c r="G86" s="216"/>
      <c r="H86" s="222"/>
    </row>
    <row r="87" spans="1:8" ht="48" x14ac:dyDescent="0.2">
      <c r="A87" s="79" t="s">
        <v>303</v>
      </c>
      <c r="B87" s="225" t="s">
        <v>88</v>
      </c>
      <c r="C87" s="16">
        <f>C88</f>
        <v>35</v>
      </c>
      <c r="D87" s="16">
        <f>D88</f>
        <v>35</v>
      </c>
      <c r="E87" s="264">
        <f>E88</f>
        <v>112.46029</v>
      </c>
      <c r="F87" s="415">
        <f>F88</f>
        <v>82.973429999999993</v>
      </c>
      <c r="G87" s="42">
        <f t="shared" ref="G87:G98" si="31">E87/D87*100</f>
        <v>321.31511428571429</v>
      </c>
      <c r="H87" s="82">
        <f t="shared" si="11"/>
        <v>77.460290000000001</v>
      </c>
    </row>
    <row r="88" spans="1:8" ht="60" x14ac:dyDescent="0.2">
      <c r="A88" s="83" t="s">
        <v>302</v>
      </c>
      <c r="B88" s="84" t="s">
        <v>90</v>
      </c>
      <c r="C88" s="89">
        <v>35</v>
      </c>
      <c r="D88" s="89">
        <v>35</v>
      </c>
      <c r="E88" s="274">
        <v>112.46029</v>
      </c>
      <c r="F88" s="412">
        <v>82.973429999999993</v>
      </c>
      <c r="G88" s="216"/>
      <c r="H88" s="222"/>
    </row>
    <row r="89" spans="1:8" ht="84" x14ac:dyDescent="0.25">
      <c r="A89" s="348" t="s">
        <v>330</v>
      </c>
      <c r="B89" s="88" t="s">
        <v>331</v>
      </c>
      <c r="C89" s="89">
        <f t="shared" ref="C89:E89" si="32">C90</f>
        <v>0</v>
      </c>
      <c r="D89" s="89">
        <f t="shared" si="32"/>
        <v>0</v>
      </c>
      <c r="E89" s="89">
        <f t="shared" si="32"/>
        <v>0</v>
      </c>
      <c r="F89" s="420">
        <f>F90</f>
        <v>7.5</v>
      </c>
      <c r="G89" s="216"/>
      <c r="H89" s="222"/>
    </row>
    <row r="90" spans="1:8" ht="96" x14ac:dyDescent="0.25">
      <c r="A90" s="347" t="s">
        <v>332</v>
      </c>
      <c r="B90" s="88" t="s">
        <v>333</v>
      </c>
      <c r="C90" s="89">
        <v>0</v>
      </c>
      <c r="D90" s="89">
        <v>0</v>
      </c>
      <c r="E90" s="274">
        <v>0</v>
      </c>
      <c r="F90" s="420">
        <v>7.5</v>
      </c>
      <c r="G90" s="216"/>
      <c r="H90" s="222"/>
    </row>
    <row r="91" spans="1:8" ht="24" x14ac:dyDescent="0.2">
      <c r="A91" s="294" t="s">
        <v>296</v>
      </c>
      <c r="B91" s="314" t="s">
        <v>92</v>
      </c>
      <c r="C91" s="18">
        <f>C92</f>
        <v>0</v>
      </c>
      <c r="D91" s="18">
        <f>D92</f>
        <v>0</v>
      </c>
      <c r="E91" s="264">
        <f>E92</f>
        <v>8.7481899999999992</v>
      </c>
      <c r="F91" s="415">
        <f>F92</f>
        <v>9</v>
      </c>
      <c r="G91" s="42" t="e">
        <f t="shared" si="31"/>
        <v>#DIV/0!</v>
      </c>
      <c r="H91" s="82">
        <f t="shared" si="11"/>
        <v>8.7481899999999992</v>
      </c>
    </row>
    <row r="92" spans="1:8" ht="48" x14ac:dyDescent="0.2">
      <c r="A92" s="85" t="s">
        <v>295</v>
      </c>
      <c r="B92" s="88" t="s">
        <v>94</v>
      </c>
      <c r="C92" s="16"/>
      <c r="D92" s="16"/>
      <c r="E92" s="264">
        <v>8.7481899999999992</v>
      </c>
      <c r="F92" s="417">
        <v>9</v>
      </c>
      <c r="G92" s="42"/>
      <c r="H92" s="82"/>
    </row>
    <row r="93" spans="1:8" ht="36" x14ac:dyDescent="0.2">
      <c r="A93" s="86" t="s">
        <v>294</v>
      </c>
      <c r="B93" s="315" t="s">
        <v>96</v>
      </c>
      <c r="C93" s="20">
        <f>C94</f>
        <v>0</v>
      </c>
      <c r="D93" s="20">
        <f>D94</f>
        <v>26</v>
      </c>
      <c r="E93" s="264">
        <f>E94</f>
        <v>33.811030000000002</v>
      </c>
      <c r="F93" s="415">
        <f>F94</f>
        <v>7.1500000000000001E-3</v>
      </c>
      <c r="G93" s="42">
        <f>E93/D93*100</f>
        <v>130.04242307692309</v>
      </c>
      <c r="H93" s="82">
        <f t="shared" si="11"/>
        <v>7.8110300000000024</v>
      </c>
    </row>
    <row r="94" spans="1:8" ht="48" x14ac:dyDescent="0.2">
      <c r="A94" s="85" t="s">
        <v>293</v>
      </c>
      <c r="B94" s="88" t="s">
        <v>98</v>
      </c>
      <c r="C94" s="16"/>
      <c r="D94" s="16">
        <v>26</v>
      </c>
      <c r="E94" s="264">
        <v>33.811030000000002</v>
      </c>
      <c r="F94" s="417">
        <v>7.1500000000000001E-3</v>
      </c>
      <c r="G94" s="42"/>
      <c r="H94" s="82"/>
    </row>
    <row r="95" spans="1:8" ht="48" x14ac:dyDescent="0.2">
      <c r="A95" s="90" t="s">
        <v>297</v>
      </c>
      <c r="B95" s="317" t="s">
        <v>100</v>
      </c>
      <c r="C95" s="19">
        <f>C96+C97</f>
        <v>0</v>
      </c>
      <c r="D95" s="19">
        <f>D96+D97</f>
        <v>0</v>
      </c>
      <c r="E95" s="263">
        <f>E96+E97</f>
        <v>2.2350500000000002</v>
      </c>
      <c r="F95" s="417">
        <f>F96+F97</f>
        <v>13.976009999999999</v>
      </c>
      <c r="G95" s="42" t="e">
        <f t="shared" si="31"/>
        <v>#DIV/0!</v>
      </c>
      <c r="H95" s="82">
        <f t="shared" si="11"/>
        <v>2.2350500000000002</v>
      </c>
    </row>
    <row r="96" spans="1:8" ht="48" x14ac:dyDescent="0.2">
      <c r="A96" s="91" t="s">
        <v>299</v>
      </c>
      <c r="B96" s="226" t="s">
        <v>102</v>
      </c>
      <c r="C96" s="33"/>
      <c r="D96" s="33"/>
      <c r="E96" s="260">
        <v>1.61005</v>
      </c>
      <c r="F96" s="413">
        <v>11.904999999999999</v>
      </c>
      <c r="G96" s="216" t="e">
        <f t="shared" si="31"/>
        <v>#DIV/0!</v>
      </c>
      <c r="H96" s="222">
        <f t="shared" si="11"/>
        <v>1.61005</v>
      </c>
    </row>
    <row r="97" spans="1:8" ht="48" x14ac:dyDescent="0.2">
      <c r="A97" s="91" t="s">
        <v>298</v>
      </c>
      <c r="B97" s="226" t="s">
        <v>104</v>
      </c>
      <c r="C97" s="33"/>
      <c r="D97" s="33"/>
      <c r="E97" s="260">
        <v>0.625</v>
      </c>
      <c r="F97" s="413">
        <v>2.0710099999999998</v>
      </c>
      <c r="G97" s="218" t="e">
        <f t="shared" si="31"/>
        <v>#DIV/0!</v>
      </c>
      <c r="H97" s="222">
        <f t="shared" si="11"/>
        <v>0.625</v>
      </c>
    </row>
    <row r="98" spans="1:8" x14ac:dyDescent="0.2">
      <c r="A98" s="92" t="s">
        <v>300</v>
      </c>
      <c r="B98" s="316" t="s">
        <v>106</v>
      </c>
      <c r="C98" s="19">
        <f>C99</f>
        <v>0</v>
      </c>
      <c r="D98" s="19">
        <f>D99</f>
        <v>0</v>
      </c>
      <c r="E98" s="263">
        <f>E99</f>
        <v>123</v>
      </c>
      <c r="F98" s="417">
        <f>F99</f>
        <v>360</v>
      </c>
      <c r="G98" s="54" t="e">
        <f t="shared" si="31"/>
        <v>#DIV/0!</v>
      </c>
      <c r="H98" s="82">
        <f t="shared" si="11"/>
        <v>123</v>
      </c>
    </row>
    <row r="99" spans="1:8" ht="72.75" thickBot="1" x14ac:dyDescent="0.25">
      <c r="A99" s="93" t="s">
        <v>301</v>
      </c>
      <c r="B99" s="227" t="s">
        <v>108</v>
      </c>
      <c r="C99" s="33"/>
      <c r="D99" s="33"/>
      <c r="E99" s="260">
        <v>123</v>
      </c>
      <c r="F99" s="413">
        <v>360</v>
      </c>
      <c r="G99" s="54"/>
      <c r="H99" s="82"/>
    </row>
    <row r="100" spans="1:8" ht="12.75" thickBot="1" x14ac:dyDescent="0.25">
      <c r="A100" s="194" t="s">
        <v>109</v>
      </c>
      <c r="B100" s="390" t="s">
        <v>110</v>
      </c>
      <c r="C100" s="190">
        <f>C101+C103</f>
        <v>0</v>
      </c>
      <c r="D100" s="395">
        <f>D101+D103</f>
        <v>0</v>
      </c>
      <c r="E100" s="396">
        <f>F101+E103</f>
        <v>0</v>
      </c>
      <c r="F100" s="429">
        <f>G101+F103</f>
        <v>174.46037999999999</v>
      </c>
      <c r="G100" s="188" t="e">
        <f>E100/D100*100</f>
        <v>#DIV/0!</v>
      </c>
      <c r="H100" s="27">
        <f t="shared" ref="H100:H117" si="33">E100-D100</f>
        <v>0</v>
      </c>
    </row>
    <row r="101" spans="1:8" x14ac:dyDescent="0.2">
      <c r="A101" s="389" t="s">
        <v>111</v>
      </c>
      <c r="B101" s="15" t="s">
        <v>112</v>
      </c>
      <c r="C101" s="264">
        <f t="shared" ref="C101:E102" si="34">C102</f>
        <v>0</v>
      </c>
      <c r="D101" s="264">
        <f t="shared" si="34"/>
        <v>0</v>
      </c>
      <c r="E101" s="264">
        <f t="shared" si="34"/>
        <v>0</v>
      </c>
      <c r="F101" s="430">
        <f>F102</f>
        <v>0</v>
      </c>
      <c r="G101" s="17">
        <v>0</v>
      </c>
      <c r="H101" s="18">
        <f>F101-D101</f>
        <v>0</v>
      </c>
    </row>
    <row r="102" spans="1:8" x14ac:dyDescent="0.2">
      <c r="A102" s="380" t="s">
        <v>356</v>
      </c>
      <c r="B102" s="380" t="s">
        <v>110</v>
      </c>
      <c r="C102" s="269">
        <f t="shared" si="34"/>
        <v>0</v>
      </c>
      <c r="D102" s="269">
        <f t="shared" si="34"/>
        <v>0</v>
      </c>
      <c r="E102" s="269">
        <f t="shared" si="34"/>
        <v>0</v>
      </c>
      <c r="F102" s="431">
        <f>E103</f>
        <v>0</v>
      </c>
      <c r="G102" s="23"/>
      <c r="H102" s="63"/>
    </row>
    <row r="103" spans="1:8" ht="12.75" thickBot="1" x14ac:dyDescent="0.25">
      <c r="A103" s="386" t="s">
        <v>113</v>
      </c>
      <c r="B103" s="386" t="s">
        <v>357</v>
      </c>
      <c r="C103" s="21">
        <v>0</v>
      </c>
      <c r="D103" s="21">
        <v>0</v>
      </c>
      <c r="E103" s="265">
        <v>0</v>
      </c>
      <c r="F103" s="419">
        <v>174.46037999999999</v>
      </c>
      <c r="G103" s="54">
        <v>0</v>
      </c>
      <c r="H103" s="22">
        <f t="shared" si="33"/>
        <v>0</v>
      </c>
    </row>
    <row r="104" spans="1:8" x14ac:dyDescent="0.2">
      <c r="A104" s="206" t="s">
        <v>114</v>
      </c>
      <c r="B104" s="198" t="s">
        <v>115</v>
      </c>
      <c r="C104" s="392">
        <f>C105+C153+C150+C148+C142</f>
        <v>417183.88399999996</v>
      </c>
      <c r="D104" s="96">
        <f>D105+D153+D150+D148+D142</f>
        <v>434807.68400000001</v>
      </c>
      <c r="E104" s="324">
        <f>E105+E153+E150+E148+E142</f>
        <v>276248.86311999999</v>
      </c>
      <c r="F104" s="432">
        <f>F105+F153+F150+F148+F142</f>
        <v>244679.71053000001</v>
      </c>
      <c r="G104" s="97">
        <f t="shared" ref="G104:G109" si="35">E104/D104*100</f>
        <v>63.53357433306077</v>
      </c>
      <c r="H104" s="98">
        <f t="shared" si="33"/>
        <v>-158558.82088000001</v>
      </c>
    </row>
    <row r="105" spans="1:8" ht="12.75" thickBot="1" x14ac:dyDescent="0.25">
      <c r="A105" s="391" t="s">
        <v>116</v>
      </c>
      <c r="B105" s="196" t="s">
        <v>117</v>
      </c>
      <c r="C105" s="393">
        <f>C106+C109+C119</f>
        <v>367021.8</v>
      </c>
      <c r="D105" s="99">
        <f>D106+D109+D119</f>
        <v>382771.20000000001</v>
      </c>
      <c r="E105" s="329">
        <f>E106+E109+E119</f>
        <v>244947.7096</v>
      </c>
      <c r="F105" s="433">
        <f>F106+F109+F119</f>
        <v>223028.28492000001</v>
      </c>
      <c r="G105" s="100">
        <f t="shared" si="35"/>
        <v>63.993244423822901</v>
      </c>
      <c r="H105" s="101">
        <f t="shared" si="33"/>
        <v>-137823.49040000001</v>
      </c>
    </row>
    <row r="106" spans="1:8" ht="12.75" thickBot="1" x14ac:dyDescent="0.25">
      <c r="A106" s="359" t="s">
        <v>118</v>
      </c>
      <c r="B106" s="192" t="s">
        <v>119</v>
      </c>
      <c r="C106" s="394">
        <f>C107+C108</f>
        <v>164388</v>
      </c>
      <c r="D106" s="102">
        <f>D107+D108</f>
        <v>180288</v>
      </c>
      <c r="E106" s="330">
        <f t="shared" ref="E106:F106" si="36">E107+E108</f>
        <v>110549.83762000001</v>
      </c>
      <c r="F106" s="434">
        <f t="shared" si="36"/>
        <v>96219.4</v>
      </c>
      <c r="G106" s="103">
        <f t="shared" si="35"/>
        <v>61.318466908501954</v>
      </c>
      <c r="H106" s="104">
        <f t="shared" si="33"/>
        <v>-69738.162379999994</v>
      </c>
    </row>
    <row r="107" spans="1:8" ht="24" x14ac:dyDescent="0.2">
      <c r="A107" s="111" t="s">
        <v>120</v>
      </c>
      <c r="B107" s="112" t="s">
        <v>266</v>
      </c>
      <c r="C107" s="16">
        <v>164388</v>
      </c>
      <c r="D107" s="16">
        <v>164388</v>
      </c>
      <c r="E107" s="264">
        <v>108364.2412</v>
      </c>
      <c r="F107" s="415">
        <v>96219.4</v>
      </c>
      <c r="G107" s="17">
        <f t="shared" si="35"/>
        <v>65.919800228727169</v>
      </c>
      <c r="H107" s="18">
        <f t="shared" si="33"/>
        <v>-56023.758799999996</v>
      </c>
    </row>
    <row r="108" spans="1:8" ht="24.75" thickBot="1" x14ac:dyDescent="0.25">
      <c r="A108" s="236" t="s">
        <v>276</v>
      </c>
      <c r="B108" s="237" t="s">
        <v>277</v>
      </c>
      <c r="C108" s="57"/>
      <c r="D108" s="57">
        <v>15900</v>
      </c>
      <c r="E108" s="268">
        <v>2185.5964199999999</v>
      </c>
      <c r="F108" s="435"/>
      <c r="G108" s="17">
        <f t="shared" si="35"/>
        <v>13.745889433962263</v>
      </c>
      <c r="H108" s="18">
        <f t="shared" si="33"/>
        <v>-13714.40358</v>
      </c>
    </row>
    <row r="109" spans="1:8" ht="12.75" thickBot="1" x14ac:dyDescent="0.25">
      <c r="A109" s="60" t="s">
        <v>321</v>
      </c>
      <c r="B109" s="193" t="s">
        <v>122</v>
      </c>
      <c r="C109" s="25">
        <f>C110+C111+C112+C113+C114</f>
        <v>18232.399999999998</v>
      </c>
      <c r="D109" s="25">
        <f>D110+D111+D112+D113+D114</f>
        <v>18232.399999999998</v>
      </c>
      <c r="E109" s="279">
        <f>E110+E111+E112+E113+E114</f>
        <v>10107.618259999999</v>
      </c>
      <c r="F109" s="414">
        <f t="shared" ref="F109" si="37">F110+F111+F112+F113+F114</f>
        <v>9205.5766000000003</v>
      </c>
      <c r="G109" s="26">
        <f t="shared" si="35"/>
        <v>55.437672824203062</v>
      </c>
      <c r="H109" s="27">
        <f t="shared" si="33"/>
        <v>-8124.7817399999985</v>
      </c>
    </row>
    <row r="110" spans="1:8" ht="36" x14ac:dyDescent="0.2">
      <c r="A110" s="154" t="s">
        <v>123</v>
      </c>
      <c r="B110" s="155" t="s">
        <v>268</v>
      </c>
      <c r="C110" s="62">
        <v>345.6</v>
      </c>
      <c r="D110" s="62">
        <v>345.6</v>
      </c>
      <c r="E110" s="269">
        <v>0</v>
      </c>
      <c r="F110" s="428"/>
      <c r="G110" s="42">
        <v>0</v>
      </c>
      <c r="H110" s="20">
        <f>E110-D110</f>
        <v>-345.6</v>
      </c>
    </row>
    <row r="111" spans="1:8" s="10" customFormat="1" ht="36" x14ac:dyDescent="0.2">
      <c r="A111" s="91" t="s">
        <v>124</v>
      </c>
      <c r="B111" s="68" t="s">
        <v>125</v>
      </c>
      <c r="C111" s="19">
        <v>5538.9</v>
      </c>
      <c r="D111" s="19">
        <v>5538.9</v>
      </c>
      <c r="E111" s="263">
        <v>2621.5940000000001</v>
      </c>
      <c r="F111" s="417">
        <v>2666.6370000000002</v>
      </c>
      <c r="G111" s="42">
        <v>0</v>
      </c>
      <c r="H111" s="20">
        <f>E111-D111</f>
        <v>-2917.3059999999996</v>
      </c>
    </row>
    <row r="112" spans="1:8" s="10" customFormat="1" x14ac:dyDescent="0.2">
      <c r="A112" s="90" t="s">
        <v>126</v>
      </c>
      <c r="B112" s="46" t="s">
        <v>127</v>
      </c>
      <c r="C112" s="19">
        <v>4235.3</v>
      </c>
      <c r="D112" s="19">
        <v>4235.3</v>
      </c>
      <c r="E112" s="263">
        <v>4235.3</v>
      </c>
      <c r="F112" s="417">
        <v>3236.5</v>
      </c>
      <c r="G112" s="42">
        <f>E112/D112*100</f>
        <v>100</v>
      </c>
      <c r="H112" s="20">
        <f>E112-D112</f>
        <v>0</v>
      </c>
    </row>
    <row r="113" spans="1:8" s="10" customFormat="1" ht="24.75" thickBot="1" x14ac:dyDescent="0.25">
      <c r="A113" s="91" t="s">
        <v>207</v>
      </c>
      <c r="B113" s="106" t="s">
        <v>208</v>
      </c>
      <c r="C113" s="21">
        <v>918.3</v>
      </c>
      <c r="D113" s="21">
        <v>918.3</v>
      </c>
      <c r="E113" s="265">
        <v>0</v>
      </c>
      <c r="F113" s="419">
        <v>0</v>
      </c>
      <c r="G113" s="54">
        <f t="shared" ref="G113:G116" si="38">E113/D113*100</f>
        <v>0</v>
      </c>
      <c r="H113" s="20">
        <f t="shared" si="33"/>
        <v>-918.3</v>
      </c>
    </row>
    <row r="114" spans="1:8" ht="12.75" thickBot="1" x14ac:dyDescent="0.25">
      <c r="A114" s="322" t="s">
        <v>128</v>
      </c>
      <c r="B114" s="66" t="s">
        <v>129</v>
      </c>
      <c r="C114" s="118">
        <f>C115+C116+C117+C118</f>
        <v>7194.3</v>
      </c>
      <c r="D114" s="118">
        <f>D115+D116+D117+D118</f>
        <v>7194.3</v>
      </c>
      <c r="E114" s="279">
        <f t="shared" ref="E114:F114" si="39">E115+E116+E117+E118</f>
        <v>3250.72426</v>
      </c>
      <c r="F114" s="414">
        <f t="shared" si="39"/>
        <v>3302.4395999999997</v>
      </c>
      <c r="G114" s="26">
        <f t="shared" si="38"/>
        <v>45.184719291661452</v>
      </c>
      <c r="H114" s="27">
        <f t="shared" si="33"/>
        <v>-3943.5757400000002</v>
      </c>
    </row>
    <row r="115" spans="1:8" x14ac:dyDescent="0.2">
      <c r="A115" s="134" t="s">
        <v>128</v>
      </c>
      <c r="B115" s="67" t="s">
        <v>209</v>
      </c>
      <c r="C115" s="18">
        <v>909</v>
      </c>
      <c r="D115" s="18">
        <v>909</v>
      </c>
      <c r="E115" s="264">
        <v>571.66084999999998</v>
      </c>
      <c r="F115" s="415">
        <v>550.41080999999997</v>
      </c>
      <c r="G115" s="17">
        <f t="shared" si="38"/>
        <v>62.888982398239825</v>
      </c>
      <c r="H115" s="18">
        <f t="shared" si="33"/>
        <v>-337.33915000000002</v>
      </c>
    </row>
    <row r="116" spans="1:8" ht="24" x14ac:dyDescent="0.2">
      <c r="A116" s="243" t="s">
        <v>128</v>
      </c>
      <c r="B116" s="107" t="s">
        <v>130</v>
      </c>
      <c r="C116" s="245">
        <v>1135.8</v>
      </c>
      <c r="D116" s="245">
        <v>1135.8</v>
      </c>
      <c r="E116" s="285">
        <v>592.25400000000002</v>
      </c>
      <c r="F116" s="436">
        <v>536.32600000000002</v>
      </c>
      <c r="G116" s="246">
        <f t="shared" si="38"/>
        <v>52.144215530903338</v>
      </c>
      <c r="H116" s="245">
        <f t="shared" si="33"/>
        <v>-543.54599999999994</v>
      </c>
    </row>
    <row r="117" spans="1:8" ht="24" x14ac:dyDescent="0.2">
      <c r="A117" s="91" t="s">
        <v>131</v>
      </c>
      <c r="B117" s="68" t="s">
        <v>132</v>
      </c>
      <c r="C117" s="20">
        <v>1986.2</v>
      </c>
      <c r="D117" s="20">
        <v>1986.2</v>
      </c>
      <c r="E117" s="263">
        <v>0</v>
      </c>
      <c r="F117" s="417"/>
      <c r="G117" s="42"/>
      <c r="H117" s="20">
        <f t="shared" si="33"/>
        <v>-1986.2</v>
      </c>
    </row>
    <row r="118" spans="1:8" ht="24.75" thickBot="1" x14ac:dyDescent="0.25">
      <c r="A118" s="90" t="s">
        <v>128</v>
      </c>
      <c r="B118" s="286" t="s">
        <v>133</v>
      </c>
      <c r="C118" s="20">
        <v>3163.3</v>
      </c>
      <c r="D118" s="20">
        <v>3163.3</v>
      </c>
      <c r="E118" s="263">
        <v>2086.8094099999998</v>
      </c>
      <c r="F118" s="417">
        <v>2215.7027899999998</v>
      </c>
      <c r="G118" s="42">
        <v>0</v>
      </c>
      <c r="H118" s="20">
        <f>E118-C118</f>
        <v>-1076.4905900000003</v>
      </c>
    </row>
    <row r="119" spans="1:8" x14ac:dyDescent="0.2">
      <c r="A119" s="206" t="s">
        <v>134</v>
      </c>
      <c r="B119" s="109" t="s">
        <v>135</v>
      </c>
      <c r="C119" s="96">
        <f>C120+C132+C134+C136+C138+C139+C140+C133+C135+C137</f>
        <v>184401.4</v>
      </c>
      <c r="D119" s="96">
        <f>D120+D132+D134+D136+D138+D139+D140+D133+D135+D137</f>
        <v>184250.80000000002</v>
      </c>
      <c r="E119" s="335">
        <f>E120+E132+E134+E136+E138+E139+E140+E133+E135+E137</f>
        <v>124290.25372000001</v>
      </c>
      <c r="F119" s="409">
        <f>F120+F132+F134+F136+F138+F139+F140+F133+F135+F137</f>
        <v>117603.30832000001</v>
      </c>
      <c r="G119" s="97">
        <f t="shared" ref="G119:G128" si="40">E119/D119*100</f>
        <v>67.457103969155085</v>
      </c>
      <c r="H119" s="98">
        <f t="shared" ref="H119:H128" si="41">E119-D119</f>
        <v>-59960.54628000001</v>
      </c>
    </row>
    <row r="120" spans="1:8" ht="12.75" thickBot="1" x14ac:dyDescent="0.25">
      <c r="A120" s="323" t="s">
        <v>136</v>
      </c>
      <c r="B120" s="110" t="s">
        <v>137</v>
      </c>
      <c r="C120" s="102">
        <f>C123+C126+C122+C121+C124+C130+C127+C128+C129+C131+C125</f>
        <v>137618.6</v>
      </c>
      <c r="D120" s="102">
        <f>D123+D126+D122+D121+D124+D130+D127+D128+D129+D131+D125</f>
        <v>137468.00000000003</v>
      </c>
      <c r="E120" s="330">
        <f>E123+E126+E122+E121+E124+E130+E127+E128+E129+E131+E125</f>
        <v>92964.591010000004</v>
      </c>
      <c r="F120" s="434">
        <f>F123+F126+F122+F121+F124+F130+F127+F128+F129+F131+F125</f>
        <v>86283.079630000007</v>
      </c>
      <c r="G120" s="103">
        <f t="shared" si="40"/>
        <v>67.626350139668858</v>
      </c>
      <c r="H120" s="104">
        <f t="shared" si="41"/>
        <v>-44503.408990000025</v>
      </c>
    </row>
    <row r="121" spans="1:8" ht="24" x14ac:dyDescent="0.2">
      <c r="A121" s="111" t="s">
        <v>138</v>
      </c>
      <c r="B121" s="228" t="s">
        <v>139</v>
      </c>
      <c r="C121" s="77">
        <v>1500.3</v>
      </c>
      <c r="D121" s="77">
        <v>1500.3</v>
      </c>
      <c r="E121" s="264">
        <v>1471.91194</v>
      </c>
      <c r="F121" s="415">
        <v>1379.87111</v>
      </c>
      <c r="G121" s="17">
        <f t="shared" si="40"/>
        <v>98.107841098446983</v>
      </c>
      <c r="H121" s="18">
        <f t="shared" si="41"/>
        <v>-28.388059999999996</v>
      </c>
    </row>
    <row r="122" spans="1:8" x14ac:dyDescent="0.2">
      <c r="A122" s="111" t="s">
        <v>138</v>
      </c>
      <c r="B122" s="68" t="s">
        <v>210</v>
      </c>
      <c r="C122" s="41">
        <v>9.8000000000000007</v>
      </c>
      <c r="D122" s="41">
        <v>9.8000000000000007</v>
      </c>
      <c r="E122" s="263"/>
      <c r="F122" s="417"/>
      <c r="G122" s="42">
        <f t="shared" si="40"/>
        <v>0</v>
      </c>
      <c r="H122" s="20">
        <f t="shared" si="41"/>
        <v>-9.8000000000000007</v>
      </c>
    </row>
    <row r="123" spans="1:8" x14ac:dyDescent="0.2">
      <c r="A123" s="111" t="s">
        <v>140</v>
      </c>
      <c r="B123" s="46" t="s">
        <v>141</v>
      </c>
      <c r="C123" s="19">
        <v>96978.5</v>
      </c>
      <c r="D123" s="19">
        <v>96978.5</v>
      </c>
      <c r="E123" s="263">
        <v>64356</v>
      </c>
      <c r="F123" s="417">
        <v>61610</v>
      </c>
      <c r="G123" s="42">
        <f t="shared" si="40"/>
        <v>66.361100656331047</v>
      </c>
      <c r="H123" s="20">
        <f t="shared" si="41"/>
        <v>-32622.5</v>
      </c>
    </row>
    <row r="124" spans="1:8" x14ac:dyDescent="0.2">
      <c r="A124" s="111" t="s">
        <v>140</v>
      </c>
      <c r="B124" s="46" t="s">
        <v>142</v>
      </c>
      <c r="C124" s="19">
        <v>17378.5</v>
      </c>
      <c r="D124" s="19">
        <v>17378.5</v>
      </c>
      <c r="E124" s="263">
        <v>11645</v>
      </c>
      <c r="F124" s="417">
        <v>10477</v>
      </c>
      <c r="G124" s="42">
        <f t="shared" si="40"/>
        <v>67.008084702362112</v>
      </c>
      <c r="H124" s="20">
        <f t="shared" si="41"/>
        <v>-5733.5</v>
      </c>
    </row>
    <row r="125" spans="1:8" x14ac:dyDescent="0.2">
      <c r="A125" s="111" t="s">
        <v>138</v>
      </c>
      <c r="B125" s="46" t="s">
        <v>146</v>
      </c>
      <c r="C125" s="19">
        <v>891.1</v>
      </c>
      <c r="D125" s="19">
        <v>891.1</v>
      </c>
      <c r="E125" s="263">
        <v>511.41300000000001</v>
      </c>
      <c r="F125" s="417">
        <v>440.67</v>
      </c>
      <c r="G125" s="42">
        <f t="shared" si="40"/>
        <v>57.391201885310295</v>
      </c>
      <c r="H125" s="20">
        <f t="shared" si="41"/>
        <v>-379.68700000000001</v>
      </c>
    </row>
    <row r="126" spans="1:8" x14ac:dyDescent="0.2">
      <c r="A126" s="111" t="s">
        <v>138</v>
      </c>
      <c r="B126" s="46" t="s">
        <v>145</v>
      </c>
      <c r="C126" s="19">
        <v>238.1</v>
      </c>
      <c r="D126" s="19">
        <v>238.1</v>
      </c>
      <c r="E126" s="263">
        <v>140</v>
      </c>
      <c r="F126" s="417">
        <v>41.311999999999998</v>
      </c>
      <c r="G126" s="42">
        <v>0</v>
      </c>
      <c r="H126" s="20">
        <f>E126-C126</f>
        <v>-98.1</v>
      </c>
    </row>
    <row r="127" spans="1:8" x14ac:dyDescent="0.2">
      <c r="A127" s="111" t="s">
        <v>138</v>
      </c>
      <c r="B127" s="46" t="s">
        <v>358</v>
      </c>
      <c r="C127" s="19">
        <v>1293.2</v>
      </c>
      <c r="D127" s="19">
        <v>1293.2</v>
      </c>
      <c r="E127" s="263">
        <v>221.39193</v>
      </c>
      <c r="F127" s="417">
        <v>176.97984</v>
      </c>
      <c r="G127" s="42">
        <f t="shared" si="40"/>
        <v>17.119697649242188</v>
      </c>
      <c r="H127" s="20">
        <f t="shared" si="41"/>
        <v>-1071.80807</v>
      </c>
    </row>
    <row r="128" spans="1:8" ht="24" x14ac:dyDescent="0.2">
      <c r="A128" s="111" t="s">
        <v>138</v>
      </c>
      <c r="B128" s="68" t="s">
        <v>144</v>
      </c>
      <c r="C128" s="19">
        <v>425.4</v>
      </c>
      <c r="D128" s="19">
        <v>425.4</v>
      </c>
      <c r="E128" s="263">
        <v>0</v>
      </c>
      <c r="F128" s="417">
        <v>225</v>
      </c>
      <c r="G128" s="42">
        <f t="shared" si="40"/>
        <v>0</v>
      </c>
      <c r="H128" s="20">
        <f t="shared" si="41"/>
        <v>-425.4</v>
      </c>
    </row>
    <row r="129" spans="1:8" x14ac:dyDescent="0.2">
      <c r="A129" s="111" t="s">
        <v>138</v>
      </c>
      <c r="B129" s="46" t="s">
        <v>148</v>
      </c>
      <c r="C129" s="19">
        <v>11196.8</v>
      </c>
      <c r="D129" s="19">
        <v>11196.8</v>
      </c>
      <c r="E129" s="263">
        <v>7093.9340000000002</v>
      </c>
      <c r="F129" s="417">
        <v>6989.2969999999996</v>
      </c>
      <c r="G129" s="42">
        <f>E129/D129*100</f>
        <v>63.356798370963141</v>
      </c>
      <c r="H129" s="20">
        <f>E129-D129</f>
        <v>-4102.8659999999991</v>
      </c>
    </row>
    <row r="130" spans="1:8" ht="36" x14ac:dyDescent="0.2">
      <c r="A130" s="111" t="s">
        <v>138</v>
      </c>
      <c r="B130" s="107" t="s">
        <v>147</v>
      </c>
      <c r="C130" s="19">
        <v>1400.6</v>
      </c>
      <c r="D130" s="19">
        <v>1400.6</v>
      </c>
      <c r="E130" s="263">
        <v>1400.6</v>
      </c>
      <c r="F130" s="417">
        <v>1008.49217</v>
      </c>
      <c r="G130" s="42">
        <f t="shared" ref="G130:G145" si="42">E130/D130*100</f>
        <v>100</v>
      </c>
      <c r="H130" s="20">
        <f t="shared" ref="H130:H145" si="43">E130-D130</f>
        <v>0</v>
      </c>
    </row>
    <row r="131" spans="1:8" ht="48.75" thickBot="1" x14ac:dyDescent="0.25">
      <c r="A131" s="113" t="s">
        <v>138</v>
      </c>
      <c r="B131" s="114" t="s">
        <v>149</v>
      </c>
      <c r="C131" s="115">
        <v>6306.3</v>
      </c>
      <c r="D131" s="115">
        <v>6155.7</v>
      </c>
      <c r="E131" s="268">
        <v>6124.3401400000002</v>
      </c>
      <c r="F131" s="435">
        <v>3934.4575100000002</v>
      </c>
      <c r="G131" s="69">
        <f t="shared" si="42"/>
        <v>99.490555745081792</v>
      </c>
      <c r="H131" s="58">
        <f t="shared" si="43"/>
        <v>-31.359859999999571</v>
      </c>
    </row>
    <row r="132" spans="1:8" x14ac:dyDescent="0.2">
      <c r="A132" s="111" t="s">
        <v>150</v>
      </c>
      <c r="B132" s="112" t="s">
        <v>151</v>
      </c>
      <c r="C132" s="16">
        <v>1765.9</v>
      </c>
      <c r="D132" s="16">
        <v>1765.9</v>
      </c>
      <c r="E132" s="264">
        <v>597.33699999999999</v>
      </c>
      <c r="F132" s="415">
        <v>638.60699999999997</v>
      </c>
      <c r="G132" s="17">
        <f t="shared" si="42"/>
        <v>33.826207599524324</v>
      </c>
      <c r="H132" s="18">
        <f t="shared" si="43"/>
        <v>-1168.5630000000001</v>
      </c>
    </row>
    <row r="133" spans="1:8" ht="36" x14ac:dyDescent="0.2">
      <c r="A133" s="90" t="s">
        <v>152</v>
      </c>
      <c r="B133" s="116" t="s">
        <v>211</v>
      </c>
      <c r="C133" s="41">
        <v>1030.0999999999999</v>
      </c>
      <c r="D133" s="41">
        <v>1030.0999999999999</v>
      </c>
      <c r="E133" s="263">
        <v>1030.0999999999999</v>
      </c>
      <c r="F133" s="417">
        <v>1173.5</v>
      </c>
      <c r="G133" s="42">
        <f t="shared" si="42"/>
        <v>100</v>
      </c>
      <c r="H133" s="20">
        <f t="shared" si="43"/>
        <v>0</v>
      </c>
    </row>
    <row r="134" spans="1:8" x14ac:dyDescent="0.2">
      <c r="A134" s="90" t="s">
        <v>153</v>
      </c>
      <c r="B134" s="46" t="s">
        <v>267</v>
      </c>
      <c r="C134" s="19"/>
      <c r="D134" s="19"/>
      <c r="E134" s="263"/>
      <c r="F134" s="417">
        <v>1299.9749999999999</v>
      </c>
      <c r="G134" s="42" t="e">
        <f t="shared" si="42"/>
        <v>#DIV/0!</v>
      </c>
      <c r="H134" s="20">
        <f t="shared" si="43"/>
        <v>0</v>
      </c>
    </row>
    <row r="135" spans="1:8" ht="36" x14ac:dyDescent="0.2">
      <c r="A135" s="90" t="s">
        <v>154</v>
      </c>
      <c r="B135" s="68" t="s">
        <v>155</v>
      </c>
      <c r="C135" s="41">
        <v>72</v>
      </c>
      <c r="D135" s="41">
        <v>72</v>
      </c>
      <c r="E135" s="263">
        <v>44.2</v>
      </c>
      <c r="F135" s="417"/>
      <c r="G135" s="42">
        <f>E135/D135*100</f>
        <v>61.388888888888893</v>
      </c>
      <c r="H135" s="20">
        <f>E135-D135</f>
        <v>-27.799999999999997</v>
      </c>
    </row>
    <row r="136" spans="1:8" ht="24" x14ac:dyDescent="0.2">
      <c r="A136" s="90" t="s">
        <v>156</v>
      </c>
      <c r="B136" s="117" t="s">
        <v>212</v>
      </c>
      <c r="C136" s="41"/>
      <c r="D136" s="41"/>
      <c r="E136" s="263"/>
      <c r="F136" s="417">
        <v>242.03455</v>
      </c>
      <c r="G136" s="42" t="e">
        <f t="shared" si="42"/>
        <v>#DIV/0!</v>
      </c>
      <c r="H136" s="20">
        <f t="shared" si="43"/>
        <v>0</v>
      </c>
    </row>
    <row r="137" spans="1:8" ht="24" x14ac:dyDescent="0.2">
      <c r="A137" s="90" t="s">
        <v>157</v>
      </c>
      <c r="B137" s="68" t="s">
        <v>158</v>
      </c>
      <c r="C137" s="41"/>
      <c r="D137" s="41"/>
      <c r="E137" s="263"/>
      <c r="F137" s="417"/>
      <c r="G137" s="42" t="e">
        <f t="shared" si="42"/>
        <v>#DIV/0!</v>
      </c>
      <c r="H137" s="20">
        <f t="shared" si="43"/>
        <v>0</v>
      </c>
    </row>
    <row r="138" spans="1:8" x14ac:dyDescent="0.2">
      <c r="A138" s="90" t="s">
        <v>159</v>
      </c>
      <c r="B138" s="68" t="s">
        <v>160</v>
      </c>
      <c r="C138" s="41">
        <v>699.3</v>
      </c>
      <c r="D138" s="41">
        <v>699.3</v>
      </c>
      <c r="E138" s="263">
        <v>465.38492000000002</v>
      </c>
      <c r="F138" s="417">
        <v>432.81756999999999</v>
      </c>
      <c r="G138" s="42">
        <f t="shared" si="42"/>
        <v>66.550110110110111</v>
      </c>
      <c r="H138" s="20">
        <f t="shared" si="43"/>
        <v>-233.91507999999993</v>
      </c>
    </row>
    <row r="139" spans="1:8" ht="12.75" thickBot="1" x14ac:dyDescent="0.25">
      <c r="A139" s="90" t="s">
        <v>161</v>
      </c>
      <c r="B139" s="46" t="s">
        <v>162</v>
      </c>
      <c r="C139" s="19">
        <v>1580.5</v>
      </c>
      <c r="D139" s="19">
        <v>1580.5</v>
      </c>
      <c r="E139" s="336">
        <v>1088.6407899999999</v>
      </c>
      <c r="F139" s="417">
        <v>1111.29457</v>
      </c>
      <c r="G139" s="42">
        <f t="shared" si="42"/>
        <v>68.879518506801645</v>
      </c>
      <c r="H139" s="20">
        <f t="shared" si="43"/>
        <v>-491.85921000000008</v>
      </c>
    </row>
    <row r="140" spans="1:8" ht="12.75" thickBot="1" x14ac:dyDescent="0.25">
      <c r="A140" s="184" t="s">
        <v>163</v>
      </c>
      <c r="B140" s="66" t="s">
        <v>164</v>
      </c>
      <c r="C140" s="25">
        <f>C141</f>
        <v>41635</v>
      </c>
      <c r="D140" s="25">
        <f>D141</f>
        <v>41635</v>
      </c>
      <c r="E140" s="279">
        <f>E141</f>
        <v>28100</v>
      </c>
      <c r="F140" s="414">
        <f>F141</f>
        <v>26422</v>
      </c>
      <c r="G140" s="26">
        <f t="shared" si="42"/>
        <v>67.491293382971065</v>
      </c>
      <c r="H140" s="27">
        <f t="shared" si="43"/>
        <v>-13535</v>
      </c>
    </row>
    <row r="141" spans="1:8" ht="12.75" thickBot="1" x14ac:dyDescent="0.25">
      <c r="A141" s="105" t="s">
        <v>165</v>
      </c>
      <c r="B141" s="14" t="s">
        <v>166</v>
      </c>
      <c r="C141" s="62">
        <v>41635</v>
      </c>
      <c r="D141" s="62">
        <v>41635</v>
      </c>
      <c r="E141" s="269">
        <v>28100</v>
      </c>
      <c r="F141" s="428">
        <v>26422</v>
      </c>
      <c r="G141" s="23">
        <f t="shared" si="42"/>
        <v>67.491293382971065</v>
      </c>
      <c r="H141" s="63">
        <f t="shared" si="43"/>
        <v>-13535</v>
      </c>
    </row>
    <row r="142" spans="1:8" ht="12.75" thickBot="1" x14ac:dyDescent="0.25">
      <c r="A142" s="60" t="s">
        <v>167</v>
      </c>
      <c r="B142" s="195" t="s">
        <v>168</v>
      </c>
      <c r="C142" s="25">
        <f>C143+C144+C145+C146</f>
        <v>50162.084000000003</v>
      </c>
      <c r="D142" s="25">
        <f>D143+D144+D145+D146</f>
        <v>52036.483999999997</v>
      </c>
      <c r="E142" s="279">
        <f>E143+E144+E145+E146</f>
        <v>31301.15352</v>
      </c>
      <c r="F142" s="414">
        <f>F143+F144+F145+F146</f>
        <v>21617.152760000001</v>
      </c>
      <c r="G142" s="26">
        <f t="shared" si="42"/>
        <v>60.152322205320409</v>
      </c>
      <c r="H142" s="27">
        <f t="shared" si="43"/>
        <v>-20735.330479999997</v>
      </c>
    </row>
    <row r="143" spans="1:8" ht="48" x14ac:dyDescent="0.2">
      <c r="A143" s="119" t="s">
        <v>169</v>
      </c>
      <c r="B143" s="120" t="s">
        <v>170</v>
      </c>
      <c r="C143" s="49">
        <v>27854.284</v>
      </c>
      <c r="D143" s="49">
        <v>28428.684000000001</v>
      </c>
      <c r="E143" s="280">
        <v>13897.35649</v>
      </c>
      <c r="F143" s="437">
        <v>11949.562760000001</v>
      </c>
      <c r="G143" s="122">
        <f t="shared" si="42"/>
        <v>48.884980008219863</v>
      </c>
      <c r="H143" s="121">
        <f t="shared" si="43"/>
        <v>-14531.327510000001</v>
      </c>
    </row>
    <row r="144" spans="1:8" ht="48" x14ac:dyDescent="0.2">
      <c r="A144" s="123" t="s">
        <v>171</v>
      </c>
      <c r="B144" s="124" t="s">
        <v>172</v>
      </c>
      <c r="C144" s="21">
        <v>12307.8</v>
      </c>
      <c r="D144" s="21">
        <v>12307.8</v>
      </c>
      <c r="E144" s="265">
        <v>8395.5855900000006</v>
      </c>
      <c r="F144" s="419">
        <v>8367.59</v>
      </c>
      <c r="G144" s="54">
        <f t="shared" si="42"/>
        <v>68.213536050309571</v>
      </c>
      <c r="H144" s="22">
        <f t="shared" si="43"/>
        <v>-3912.2144099999987</v>
      </c>
    </row>
    <row r="145" spans="1:8" ht="24.75" thickBot="1" x14ac:dyDescent="0.25">
      <c r="A145" s="125" t="s">
        <v>173</v>
      </c>
      <c r="B145" s="126" t="s">
        <v>174</v>
      </c>
      <c r="C145" s="57">
        <v>10000</v>
      </c>
      <c r="D145" s="57">
        <v>10000</v>
      </c>
      <c r="E145" s="268">
        <v>7708.21144</v>
      </c>
      <c r="F145" s="435"/>
      <c r="G145" s="69">
        <f t="shared" si="42"/>
        <v>77.082114399999995</v>
      </c>
      <c r="H145" s="58">
        <f t="shared" si="43"/>
        <v>-2291.78856</v>
      </c>
    </row>
    <row r="146" spans="1:8" ht="12.75" thickBot="1" x14ac:dyDescent="0.25">
      <c r="A146" s="60" t="s">
        <v>175</v>
      </c>
      <c r="B146" s="196" t="s">
        <v>176</v>
      </c>
      <c r="C146" s="102">
        <f>C147</f>
        <v>0</v>
      </c>
      <c r="D146" s="102">
        <f>D147</f>
        <v>1300</v>
      </c>
      <c r="E146" s="330">
        <f>E147</f>
        <v>1300</v>
      </c>
      <c r="F146" s="434">
        <f>F147</f>
        <v>1300</v>
      </c>
      <c r="G146" s="75">
        <v>0</v>
      </c>
      <c r="H146" s="356">
        <f t="shared" ref="H146:H153" si="44">E146-C146</f>
        <v>1300</v>
      </c>
    </row>
    <row r="147" spans="1:8" ht="24.75" thickBot="1" x14ac:dyDescent="0.25">
      <c r="A147" s="211" t="s">
        <v>177</v>
      </c>
      <c r="B147" s="398" t="s">
        <v>178</v>
      </c>
      <c r="C147" s="128">
        <v>0</v>
      </c>
      <c r="D147" s="128">
        <v>1300</v>
      </c>
      <c r="E147" s="281">
        <v>1300</v>
      </c>
      <c r="F147" s="438">
        <v>1300</v>
      </c>
      <c r="G147" s="130">
        <v>0</v>
      </c>
      <c r="H147" s="131">
        <f t="shared" si="44"/>
        <v>1300</v>
      </c>
    </row>
    <row r="148" spans="1:8" ht="12.75" thickBot="1" x14ac:dyDescent="0.25">
      <c r="A148" s="184" t="s">
        <v>179</v>
      </c>
      <c r="B148" s="66" t="s">
        <v>180</v>
      </c>
      <c r="C148" s="279">
        <f t="shared" ref="C148:D148" si="45">C149</f>
        <v>0</v>
      </c>
      <c r="D148" s="279">
        <f t="shared" si="45"/>
        <v>0</v>
      </c>
      <c r="E148" s="279">
        <f>E149</f>
        <v>0</v>
      </c>
      <c r="F148" s="414">
        <f>F149</f>
        <v>3</v>
      </c>
      <c r="G148" s="26">
        <v>0</v>
      </c>
      <c r="H148" s="27">
        <f t="shared" si="44"/>
        <v>0</v>
      </c>
    </row>
    <row r="149" spans="1:8" ht="12.75" thickBot="1" x14ac:dyDescent="0.25">
      <c r="A149" s="105" t="s">
        <v>181</v>
      </c>
      <c r="B149" s="132" t="s">
        <v>182</v>
      </c>
      <c r="C149" s="62"/>
      <c r="D149" s="62"/>
      <c r="E149" s="269"/>
      <c r="F149" s="428">
        <v>3</v>
      </c>
      <c r="G149" s="23"/>
      <c r="H149" s="38"/>
    </row>
    <row r="150" spans="1:8" ht="12.75" thickBot="1" x14ac:dyDescent="0.25">
      <c r="A150" s="184" t="s">
        <v>183</v>
      </c>
      <c r="B150" s="66" t="s">
        <v>184</v>
      </c>
      <c r="C150" s="279">
        <f t="shared" ref="C150:D150" si="46">C151+C152</f>
        <v>0</v>
      </c>
      <c r="D150" s="279">
        <f t="shared" si="46"/>
        <v>0</v>
      </c>
      <c r="E150" s="279">
        <f>E151+E152</f>
        <v>0</v>
      </c>
      <c r="F150" s="414">
        <f>F151+F152</f>
        <v>70.886600000000001</v>
      </c>
      <c r="G150" s="26">
        <v>0</v>
      </c>
      <c r="H150" s="27">
        <f t="shared" si="44"/>
        <v>0</v>
      </c>
    </row>
    <row r="151" spans="1:8" ht="24.75" thickBot="1" x14ac:dyDescent="0.25">
      <c r="A151" s="111" t="s">
        <v>185</v>
      </c>
      <c r="B151" s="76" t="s">
        <v>186</v>
      </c>
      <c r="C151" s="200"/>
      <c r="D151" s="200"/>
      <c r="E151" s="264"/>
      <c r="F151" s="411">
        <v>68.267740000000003</v>
      </c>
      <c r="G151" s="75">
        <v>0</v>
      </c>
      <c r="H151" s="356">
        <f t="shared" si="44"/>
        <v>0</v>
      </c>
    </row>
    <row r="152" spans="1:8" ht="24.75" thickBot="1" x14ac:dyDescent="0.25">
      <c r="A152" s="134" t="s">
        <v>187</v>
      </c>
      <c r="B152" s="135" t="s">
        <v>188</v>
      </c>
      <c r="C152" s="62"/>
      <c r="D152" s="62"/>
      <c r="E152" s="269"/>
      <c r="F152" s="428">
        <v>2.6188600000000002</v>
      </c>
      <c r="G152" s="23">
        <v>0</v>
      </c>
      <c r="H152" s="63">
        <f t="shared" si="44"/>
        <v>0</v>
      </c>
    </row>
    <row r="153" spans="1:8" ht="12.75" thickBot="1" x14ac:dyDescent="0.25">
      <c r="A153" s="60" t="s">
        <v>189</v>
      </c>
      <c r="B153" s="193" t="s">
        <v>190</v>
      </c>
      <c r="C153" s="279">
        <f t="shared" ref="C153:D153" si="47">C154</f>
        <v>0</v>
      </c>
      <c r="D153" s="279">
        <f t="shared" si="47"/>
        <v>0</v>
      </c>
      <c r="E153" s="279">
        <f>E154</f>
        <v>0</v>
      </c>
      <c r="F153" s="414">
        <f>F154</f>
        <v>-39.613750000000003</v>
      </c>
      <c r="G153" s="26">
        <v>0</v>
      </c>
      <c r="H153" s="27">
        <f t="shared" si="44"/>
        <v>0</v>
      </c>
    </row>
    <row r="154" spans="1:8" ht="12.75" thickBot="1" x14ac:dyDescent="0.25">
      <c r="A154" s="212" t="s">
        <v>191</v>
      </c>
      <c r="B154" s="136" t="s">
        <v>192</v>
      </c>
      <c r="C154" s="62"/>
      <c r="D154" s="62"/>
      <c r="E154" s="269"/>
      <c r="F154" s="428">
        <v>-39.613750000000003</v>
      </c>
      <c r="G154" s="23"/>
      <c r="H154" s="63"/>
    </row>
    <row r="155" spans="1:8" ht="12.75" thickBot="1" x14ac:dyDescent="0.25">
      <c r="A155" s="197"/>
      <c r="B155" s="193" t="s">
        <v>193</v>
      </c>
      <c r="C155" s="25">
        <f>C8+C104</f>
        <v>508367.58399999997</v>
      </c>
      <c r="D155" s="25">
        <f>D8+D104</f>
        <v>525991.38400000008</v>
      </c>
      <c r="E155" s="118">
        <f>E8+E104</f>
        <v>339315.22038000001</v>
      </c>
      <c r="F155" s="414">
        <f>F8+F104</f>
        <v>311749.89449000004</v>
      </c>
      <c r="G155" s="26">
        <f>E155/D155*100</f>
        <v>64.509653713263091</v>
      </c>
      <c r="H155" s="27">
        <f>E155-D155</f>
        <v>-186676.16362000006</v>
      </c>
    </row>
    <row r="156" spans="1:8" x14ac:dyDescent="0.2">
      <c r="A156" s="1"/>
      <c r="B156" s="9"/>
      <c r="C156" s="137"/>
      <c r="D156" s="137"/>
      <c r="F156" s="439"/>
      <c r="G156" s="139"/>
      <c r="H156" s="140"/>
    </row>
    <row r="157" spans="1:8" x14ac:dyDescent="0.2">
      <c r="A157" s="12" t="s">
        <v>194</v>
      </c>
      <c r="B157" s="12"/>
      <c r="C157" s="141"/>
      <c r="D157" s="141"/>
      <c r="E157" s="282"/>
      <c r="F157" s="440"/>
      <c r="G157" s="12"/>
    </row>
    <row r="158" spans="1:8" x14ac:dyDescent="0.2">
      <c r="A158" s="12" t="s">
        <v>195</v>
      </c>
      <c r="B158" s="13"/>
      <c r="C158" s="144"/>
      <c r="D158" s="144"/>
      <c r="E158" s="282" t="s">
        <v>196</v>
      </c>
      <c r="F158" s="441"/>
      <c r="G158" s="12"/>
    </row>
    <row r="159" spans="1:8" x14ac:dyDescent="0.2">
      <c r="A159" s="12"/>
      <c r="B159" s="13"/>
      <c r="C159" s="144"/>
      <c r="D159" s="144"/>
      <c r="E159" s="282"/>
      <c r="F159" s="441"/>
      <c r="G159" s="12"/>
    </row>
    <row r="160" spans="1:8" x14ac:dyDescent="0.2">
      <c r="A160" s="146" t="s">
        <v>197</v>
      </c>
      <c r="B160" s="12"/>
      <c r="C160" s="147"/>
      <c r="D160" s="147"/>
      <c r="E160" s="283"/>
      <c r="F160" s="442"/>
    </row>
    <row r="161" spans="1:8" x14ac:dyDescent="0.2">
      <c r="A161" s="146" t="s">
        <v>198</v>
      </c>
      <c r="C161" s="147"/>
      <c r="D161" s="147"/>
      <c r="E161" s="283"/>
      <c r="F161" s="443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  <c r="B168" s="6"/>
      <c r="C168" s="6"/>
      <c r="D168" s="6"/>
      <c r="E168" s="284"/>
      <c r="F168" s="444"/>
      <c r="G168" s="6"/>
      <c r="H168" s="6"/>
    </row>
  </sheetData>
  <mergeCells count="17">
    <mergeCell ref="F5:F7"/>
    <mergeCell ref="H35:H36"/>
    <mergeCell ref="G5:H5"/>
    <mergeCell ref="G6:G7"/>
    <mergeCell ref="H6:H7"/>
    <mergeCell ref="F35:F36"/>
    <mergeCell ref="G35:G36"/>
    <mergeCell ref="A35:A36"/>
    <mergeCell ref="B35:B36"/>
    <mergeCell ref="C35:C36"/>
    <mergeCell ref="D35:D36"/>
    <mergeCell ref="E35:E36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июнь!Область_печати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2022-12-08T06:07:13Z</dcterms:modified>
</cp:coreProperties>
</file>